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4B92A3E7-0085-4C57-B241-47ABBB6278CD}" xr6:coauthVersionLast="47" xr6:coauthVersionMax="47" xr10:uidLastSave="{00000000-0000-0000-0000-000000000000}"/>
  <bookViews>
    <workbookView xWindow="2730" yWindow="1275" windowWidth="21600" windowHeight="11325" activeTab="3" xr2:uid="{00000000-000D-0000-FFFF-FFFF00000000}"/>
  </bookViews>
  <sheets>
    <sheet name="Summary" sheetId="9" r:id="rId1"/>
    <sheet name="2021" sheetId="10" r:id="rId2"/>
    <sheet name="2020" sheetId="8" r:id="rId3"/>
    <sheet name="2019" sheetId="7" r:id="rId4"/>
    <sheet name="2018" sheetId="4" r:id="rId5"/>
    <sheet name="2017" sheetId="5" r:id="rId6"/>
    <sheet name="2016" sheetId="6" r:id="rId7"/>
    <sheet name="2015" sheetId="1" r:id="rId8"/>
    <sheet name="2014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0" l="1"/>
  <c r="F12" i="10"/>
  <c r="F46" i="10" l="1"/>
  <c r="D46" i="10"/>
  <c r="C46" i="10"/>
  <c r="E46" i="10"/>
  <c r="G46" i="10"/>
  <c r="G49" i="9"/>
  <c r="F49" i="9"/>
  <c r="E49" i="9"/>
  <c r="D49" i="9"/>
  <c r="C49" i="9"/>
  <c r="G7" i="9"/>
  <c r="F7" i="9"/>
  <c r="E7" i="9"/>
  <c r="D7" i="9"/>
  <c r="C7" i="9"/>
  <c r="G35" i="9"/>
  <c r="F35" i="9"/>
  <c r="E35" i="9"/>
  <c r="D35" i="9"/>
  <c r="C35" i="9"/>
  <c r="G11" i="10"/>
  <c r="G7" i="10"/>
  <c r="G9" i="10"/>
  <c r="G5" i="10"/>
  <c r="F37" i="10" l="1"/>
  <c r="E37" i="10"/>
  <c r="D37" i="10"/>
  <c r="C37" i="10"/>
  <c r="B37" i="10"/>
  <c r="H35" i="10"/>
  <c r="H33" i="10"/>
  <c r="H31" i="10"/>
  <c r="H29" i="10"/>
  <c r="F24" i="10"/>
  <c r="H24" i="10" s="1"/>
  <c r="E24" i="10"/>
  <c r="D24" i="10"/>
  <c r="C24" i="10"/>
  <c r="B24" i="10"/>
  <c r="H22" i="10"/>
  <c r="H20" i="10"/>
  <c r="H18" i="10"/>
  <c r="H16" i="10"/>
  <c r="O46" i="9"/>
  <c r="N46" i="9"/>
  <c r="L46" i="9"/>
  <c r="K46" i="9"/>
  <c r="H37" i="10" l="1"/>
  <c r="H40" i="10" s="1"/>
  <c r="O33" i="9"/>
  <c r="N33" i="9"/>
  <c r="M33" i="9"/>
  <c r="L33" i="9"/>
  <c r="K33" i="9"/>
  <c r="B37" i="8"/>
  <c r="C37" i="8"/>
  <c r="D37" i="8"/>
  <c r="E37" i="8"/>
  <c r="F37" i="8"/>
  <c r="B24" i="8"/>
  <c r="D24" i="8"/>
  <c r="E24" i="8"/>
  <c r="F24" i="8"/>
  <c r="H24" i="8" s="1"/>
  <c r="H35" i="8"/>
  <c r="C40" i="10" l="1"/>
  <c r="B40" i="10"/>
  <c r="D40" i="10"/>
  <c r="E40" i="10"/>
  <c r="F40" i="10"/>
  <c r="D21" i="9"/>
  <c r="L20" i="9" s="1"/>
  <c r="G21" i="9"/>
  <c r="O20" i="9" s="1"/>
  <c r="F21" i="9"/>
  <c r="N20" i="9" s="1"/>
  <c r="E21" i="9"/>
  <c r="M20" i="9" s="1"/>
  <c r="C21" i="9"/>
  <c r="K20" i="9" s="1"/>
  <c r="O7" i="9"/>
  <c r="N7" i="9"/>
  <c r="M7" i="9"/>
  <c r="L7" i="9"/>
  <c r="K7" i="9"/>
  <c r="B42" i="10" l="1"/>
  <c r="G40" i="10"/>
  <c r="B46" i="10"/>
  <c r="B45" i="10"/>
  <c r="D42" i="10"/>
  <c r="D45" i="10"/>
  <c r="C42" i="10"/>
  <c r="C45" i="10"/>
  <c r="F45" i="10"/>
  <c r="F42" i="10"/>
  <c r="E42" i="10"/>
  <c r="E45" i="10"/>
  <c r="H22" i="8"/>
  <c r="H16" i="8"/>
  <c r="H20" i="8"/>
  <c r="H33" i="8"/>
  <c r="H31" i="8"/>
  <c r="H29" i="8"/>
  <c r="H37" i="8" s="1"/>
  <c r="C24" i="8"/>
  <c r="H18" i="8"/>
  <c r="G45" i="10" l="1"/>
  <c r="G42" i="10"/>
  <c r="H42" i="10"/>
  <c r="E40" i="8"/>
  <c r="F31" i="7"/>
  <c r="E31" i="7"/>
  <c r="D31" i="7"/>
  <c r="C31" i="7"/>
  <c r="B31" i="7"/>
  <c r="H29" i="7"/>
  <c r="H27" i="7"/>
  <c r="H25" i="7"/>
  <c r="E20" i="7"/>
  <c r="D20" i="7"/>
  <c r="C20" i="7"/>
  <c r="B20" i="7"/>
  <c r="H18" i="7"/>
  <c r="H16" i="7"/>
  <c r="H14" i="7"/>
  <c r="D40" i="8" l="1"/>
  <c r="C40" i="8"/>
  <c r="F40" i="8"/>
  <c r="H40" i="8"/>
  <c r="B40" i="8"/>
  <c r="H31" i="7"/>
  <c r="D34" i="7" s="1"/>
  <c r="E34" i="7"/>
  <c r="B34" i="7"/>
  <c r="F20" i="7"/>
  <c r="H20" i="7" s="1"/>
  <c r="H34" i="7" l="1"/>
  <c r="G40" i="8"/>
  <c r="C34" i="7"/>
  <c r="F34" i="7"/>
  <c r="H24" i="2"/>
  <c r="H22" i="2"/>
  <c r="H18" i="2"/>
  <c r="H22" i="1"/>
  <c r="H20" i="1"/>
  <c r="H18" i="1"/>
  <c r="H16" i="1"/>
  <c r="H18" i="6"/>
  <c r="H16" i="6"/>
  <c r="H14" i="6"/>
  <c r="F31" i="6"/>
  <c r="E31" i="6"/>
  <c r="D31" i="6"/>
  <c r="C31" i="6"/>
  <c r="B31" i="6"/>
  <c r="H29" i="6"/>
  <c r="H27" i="6"/>
  <c r="H25" i="6"/>
  <c r="H31" i="6" s="1"/>
  <c r="H20" i="6"/>
  <c r="F20" i="6"/>
  <c r="E20" i="6"/>
  <c r="D20" i="6"/>
  <c r="C20" i="6"/>
  <c r="B20" i="6"/>
  <c r="E33" i="6" l="1"/>
  <c r="B33" i="6"/>
  <c r="F33" i="6"/>
  <c r="G33" i="6" s="1"/>
  <c r="G34" i="7"/>
  <c r="D33" i="6"/>
  <c r="H33" i="6"/>
  <c r="C33" i="6"/>
  <c r="H18" i="5" l="1"/>
  <c r="H16" i="5"/>
  <c r="F18" i="4"/>
  <c r="H18" i="4" s="1"/>
  <c r="F14" i="4"/>
  <c r="H14" i="4" s="1"/>
  <c r="F16" i="4"/>
  <c r="H16" i="4" s="1"/>
  <c r="H20" i="5" l="1"/>
  <c r="F20" i="5" l="1"/>
  <c r="E20" i="5"/>
  <c r="D20" i="5"/>
  <c r="B20" i="5"/>
  <c r="C20" i="5"/>
  <c r="F37" i="1"/>
  <c r="E37" i="1"/>
  <c r="D37" i="1"/>
  <c r="C37" i="1"/>
  <c r="B37" i="1"/>
  <c r="H35" i="1"/>
  <c r="H33" i="1"/>
  <c r="H31" i="1"/>
  <c r="H29" i="1"/>
  <c r="H37" i="1" s="1"/>
  <c r="F24" i="1"/>
  <c r="H24" i="1" s="1"/>
  <c r="E24" i="1"/>
  <c r="D24" i="1"/>
  <c r="C24" i="1"/>
  <c r="B24" i="1"/>
  <c r="E39" i="1" l="1"/>
  <c r="H39" i="1"/>
  <c r="C39" i="1"/>
  <c r="F39" i="1"/>
  <c r="B39" i="1"/>
  <c r="D39" i="1"/>
  <c r="G39" i="1" l="1"/>
  <c r="F31" i="5"/>
  <c r="E31" i="5"/>
  <c r="D31" i="5"/>
  <c r="C31" i="5"/>
  <c r="B31" i="5"/>
  <c r="H29" i="5"/>
  <c r="H27" i="5"/>
  <c r="H25" i="5"/>
  <c r="H31" i="5" s="1"/>
  <c r="E33" i="5" l="1"/>
  <c r="H33" i="5"/>
  <c r="C33" i="5"/>
  <c r="F33" i="5"/>
  <c r="G33" i="5" s="1"/>
  <c r="B33" i="5"/>
  <c r="D33" i="5"/>
  <c r="B28" i="2" l="1"/>
  <c r="C28" i="2"/>
  <c r="D28" i="2"/>
  <c r="E28" i="2"/>
  <c r="F28" i="2"/>
  <c r="H28" i="2" s="1"/>
  <c r="F43" i="2"/>
  <c r="E43" i="2"/>
  <c r="D43" i="2"/>
  <c r="B41" i="2"/>
  <c r="H39" i="2"/>
  <c r="H37" i="2"/>
  <c r="B35" i="2"/>
  <c r="H33" i="2"/>
  <c r="H35" i="2" l="1"/>
  <c r="H20" i="2"/>
  <c r="H41" i="2"/>
  <c r="H26" i="2"/>
  <c r="B43" i="2"/>
  <c r="H43" i="2"/>
  <c r="E45" i="2" s="1"/>
  <c r="H45" i="2" l="1"/>
  <c r="F45" i="2"/>
  <c r="D45" i="2"/>
  <c r="B45" i="2"/>
  <c r="F20" i="4"/>
  <c r="H20" i="4" s="1"/>
  <c r="E20" i="4"/>
  <c r="D20" i="4"/>
  <c r="C20" i="4"/>
  <c r="B20" i="4"/>
  <c r="F31" i="4"/>
  <c r="E31" i="4"/>
  <c r="D31" i="4"/>
  <c r="C31" i="4"/>
  <c r="B31" i="4"/>
  <c r="H29" i="4"/>
  <c r="H27" i="4"/>
  <c r="H25" i="4"/>
  <c r="H31" i="4" l="1"/>
  <c r="H34" i="4" s="1"/>
  <c r="D34" i="4" l="1"/>
  <c r="E34" i="4"/>
  <c r="F34" i="4"/>
  <c r="B34" i="4"/>
  <c r="C34" i="4"/>
  <c r="C36" i="4" l="1"/>
  <c r="C40" i="4"/>
  <c r="C39" i="4"/>
  <c r="C42" i="8"/>
  <c r="C36" i="7"/>
  <c r="C39" i="7"/>
  <c r="C45" i="8" s="1"/>
  <c r="C40" i="7"/>
  <c r="C46" i="8" s="1"/>
  <c r="B39" i="4"/>
  <c r="B36" i="4"/>
  <c r="B40" i="4"/>
  <c r="B36" i="7"/>
  <c r="H36" i="7" s="1"/>
  <c r="B40" i="7"/>
  <c r="B46" i="8" s="1"/>
  <c r="B39" i="7"/>
  <c r="B45" i="8" s="1"/>
  <c r="B42" i="8"/>
  <c r="H42" i="8" s="1"/>
  <c r="F40" i="4"/>
  <c r="G34" i="4"/>
  <c r="F39" i="4"/>
  <c r="F36" i="4"/>
  <c r="F39" i="7"/>
  <c r="F45" i="8" s="1"/>
  <c r="F40" i="7"/>
  <c r="F46" i="8" s="1"/>
  <c r="F36" i="7"/>
  <c r="F42" i="8"/>
  <c r="E36" i="4"/>
  <c r="E40" i="4"/>
  <c r="E39" i="4"/>
  <c r="E39" i="7"/>
  <c r="E45" i="8" s="1"/>
  <c r="E40" i="7"/>
  <c r="E46" i="8" s="1"/>
  <c r="E36" i="7"/>
  <c r="E42" i="8"/>
  <c r="D40" i="4"/>
  <c r="D39" i="4"/>
  <c r="D36" i="4"/>
  <c r="D42" i="8"/>
  <c r="D39" i="7"/>
  <c r="D45" i="8" s="1"/>
  <c r="D36" i="7"/>
  <c r="D40" i="7"/>
  <c r="D46" i="8" s="1"/>
  <c r="G36" i="7" l="1"/>
  <c r="G39" i="4"/>
  <c r="G40" i="4"/>
  <c r="G40" i="7"/>
  <c r="G46" i="8" s="1"/>
  <c r="G39" i="7"/>
  <c r="G45" i="8" s="1"/>
  <c r="G42" i="8"/>
  <c r="G36" i="4"/>
  <c r="H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2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Running the generators and burning fuel.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ranges from 800 gpd at 6.5 kts to 2000 gpd at 9.1 kts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ranges from 800 gpd at 6.5 kts to 2000 gpd at 9.1 kts</t>
        </r>
      </text>
    </comment>
  </commentList>
</comments>
</file>

<file path=xl/sharedStrings.xml><?xml version="1.0" encoding="utf-8"?>
<sst xmlns="http://schemas.openxmlformats.org/spreadsheetml/2006/main" count="444" uniqueCount="67">
  <si>
    <t>Vessel</t>
  </si>
  <si>
    <t>In Port, gpd</t>
  </si>
  <si>
    <t>Anchorage, gpd</t>
  </si>
  <si>
    <t>On Site, gpd</t>
  </si>
  <si>
    <t>Transit, gpd</t>
  </si>
  <si>
    <t>GeoExplorer</t>
  </si>
  <si>
    <t>-</t>
  </si>
  <si>
    <t>Gyre</t>
  </si>
  <si>
    <t>Proteus</t>
  </si>
  <si>
    <t>Brooks McCall</t>
  </si>
  <si>
    <t>In Port, days</t>
  </si>
  <si>
    <t>Anchorage, days</t>
  </si>
  <si>
    <t>On Site, days</t>
  </si>
  <si>
    <t>Transit, days</t>
  </si>
  <si>
    <t>Total</t>
  </si>
  <si>
    <t>Shorepower, days</t>
  </si>
  <si>
    <t>In Port, gal</t>
  </si>
  <si>
    <t>Anchorage, gal</t>
  </si>
  <si>
    <t>On Site, gal</t>
  </si>
  <si>
    <t>Transit, gal</t>
  </si>
  <si>
    <t>Total, gal</t>
  </si>
  <si>
    <t>Shore Power</t>
  </si>
  <si>
    <t>Rylan T</t>
  </si>
  <si>
    <t>Shipyard, days</t>
  </si>
  <si>
    <t>Running Total</t>
  </si>
  <si>
    <t>Gallons per operational  day</t>
  </si>
  <si>
    <t>Gallons per operational day</t>
  </si>
  <si>
    <t>Gallons per  operational day</t>
  </si>
  <si>
    <t>2018 Percentage</t>
  </si>
  <si>
    <t>2017 Percentage</t>
  </si>
  <si>
    <t>2016 Percentage</t>
  </si>
  <si>
    <t>2015 Percentage</t>
  </si>
  <si>
    <t>2014 Percentage</t>
  </si>
  <si>
    <t>Minimum</t>
  </si>
  <si>
    <t>Maximum</t>
  </si>
  <si>
    <t>Port Ops</t>
  </si>
  <si>
    <t>Field Ops</t>
  </si>
  <si>
    <t>Voyage Ops</t>
  </si>
  <si>
    <t>2015 - 2018</t>
  </si>
  <si>
    <t>2019 Percentage</t>
  </si>
  <si>
    <t>2015 - 2019</t>
  </si>
  <si>
    <t>Check Sum</t>
  </si>
  <si>
    <t>Miss Emma</t>
  </si>
  <si>
    <t>2020 Percentage</t>
  </si>
  <si>
    <t>2015 - 2020</t>
  </si>
  <si>
    <t>Port</t>
  </si>
  <si>
    <t>Anchorage</t>
  </si>
  <si>
    <t>Work Site</t>
  </si>
  <si>
    <t>Transit</t>
  </si>
  <si>
    <t>[days]</t>
  </si>
  <si>
    <t>[gpd]</t>
  </si>
  <si>
    <t>Average</t>
  </si>
  <si>
    <t>Year-by-Year Results</t>
  </si>
  <si>
    <t>Emma McCall</t>
  </si>
  <si>
    <t>[tpd]</t>
  </si>
  <si>
    <t>Marine Grade distillate Oil (MGO) or ISO 8217 DMA</t>
  </si>
  <si>
    <t xml:space="preserve">density = </t>
  </si>
  <si>
    <t>kg/m^3</t>
  </si>
  <si>
    <t>tpd = Metric tonnes per day</t>
  </si>
  <si>
    <t>Distance travelled, nm</t>
  </si>
  <si>
    <t>gallons per nm</t>
  </si>
  <si>
    <t>Dead Ship, days</t>
  </si>
  <si>
    <t>No SPR for 16 days</t>
  </si>
  <si>
    <t>2021 Percentage</t>
  </si>
  <si>
    <t>2015 - 2021</t>
  </si>
  <si>
    <t>Off Power</t>
  </si>
  <si>
    <t>gpd = US gallons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</si>
</sst>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quotePrefix="1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5" xfId="0" quotePrefix="1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5" xfId="0" quotePrefix="1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52"/>
  <sheetViews>
    <sheetView topLeftCell="B1" workbookViewId="0">
      <selection activeCell="C52" sqref="C52"/>
    </sheetView>
  </sheetViews>
  <sheetFormatPr defaultRowHeight="14.4" x14ac:dyDescent="0.3"/>
  <cols>
    <col min="2" max="2" width="12.33203125" customWidth="1"/>
    <col min="3" max="3" width="11.5546875" bestFit="1" customWidth="1"/>
    <col min="5" max="5" width="13.6640625" customWidth="1"/>
    <col min="10" max="10" width="11.109375" customWidth="1"/>
    <col min="13" max="13" width="12.88671875" customWidth="1"/>
  </cols>
  <sheetData>
    <row r="2" spans="2:17" ht="15.6" x14ac:dyDescent="0.3">
      <c r="B2" s="13" t="s">
        <v>52</v>
      </c>
      <c r="J2" t="s">
        <v>55</v>
      </c>
      <c r="O2" s="22" t="s">
        <v>56</v>
      </c>
      <c r="P2" s="2">
        <v>890</v>
      </c>
      <c r="Q2" t="s">
        <v>57</v>
      </c>
    </row>
    <row r="3" spans="2:17" ht="15" thickBot="1" x14ac:dyDescent="0.35"/>
    <row r="4" spans="2:17" ht="31.8" thickBot="1" x14ac:dyDescent="0.35">
      <c r="B4" s="14" t="s">
        <v>8</v>
      </c>
      <c r="C4" s="15" t="s">
        <v>65</v>
      </c>
      <c r="D4" s="15" t="s">
        <v>45</v>
      </c>
      <c r="E4" s="15" t="s">
        <v>46</v>
      </c>
      <c r="F4" s="15" t="s">
        <v>47</v>
      </c>
      <c r="G4" s="15" t="s">
        <v>48</v>
      </c>
      <c r="J4" s="14" t="s">
        <v>8</v>
      </c>
      <c r="K4" s="15" t="s">
        <v>65</v>
      </c>
      <c r="L4" s="15" t="s">
        <v>45</v>
      </c>
      <c r="M4" s="15" t="s">
        <v>46</v>
      </c>
      <c r="N4" s="15" t="s">
        <v>47</v>
      </c>
      <c r="O4" s="15" t="s">
        <v>48</v>
      </c>
    </row>
    <row r="5" spans="2:17" ht="16.2" thickBot="1" x14ac:dyDescent="0.35">
      <c r="B5" s="16"/>
      <c r="C5" s="17" t="s">
        <v>49</v>
      </c>
      <c r="D5" s="17" t="s">
        <v>50</v>
      </c>
      <c r="E5" s="17" t="s">
        <v>50</v>
      </c>
      <c r="F5" s="17" t="s">
        <v>50</v>
      </c>
      <c r="G5" s="17" t="s">
        <v>50</v>
      </c>
      <c r="J5" s="16"/>
      <c r="K5" s="17" t="s">
        <v>49</v>
      </c>
      <c r="L5" s="17" t="s">
        <v>54</v>
      </c>
      <c r="M5" s="17" t="s">
        <v>54</v>
      </c>
      <c r="N5" s="17" t="s">
        <v>54</v>
      </c>
      <c r="O5" s="17" t="s">
        <v>54</v>
      </c>
    </row>
    <row r="6" spans="2:17" ht="15.6" thickBot="1" x14ac:dyDescent="0.35">
      <c r="B6" s="18"/>
      <c r="C6" s="17"/>
      <c r="D6" s="17"/>
      <c r="E6" s="17"/>
      <c r="F6" s="17"/>
      <c r="G6" s="17"/>
      <c r="J6" s="18"/>
      <c r="K6" s="17"/>
      <c r="L6" s="17"/>
      <c r="M6" s="17"/>
      <c r="N6" s="17"/>
      <c r="O6" s="17"/>
    </row>
    <row r="7" spans="2:17" ht="16.2" thickBot="1" x14ac:dyDescent="0.35">
      <c r="B7" s="19" t="s">
        <v>51</v>
      </c>
      <c r="C7" s="20">
        <f>AVERAGE(C8:C15)</f>
        <v>54.142857142857146</v>
      </c>
      <c r="D7" s="20">
        <f t="shared" ref="D7:G7" si="0">AVERAGE(D8:D15)</f>
        <v>165</v>
      </c>
      <c r="E7" s="20">
        <f t="shared" si="0"/>
        <v>242</v>
      </c>
      <c r="F7" s="20">
        <f t="shared" si="0"/>
        <v>670</v>
      </c>
      <c r="G7" s="20">
        <f t="shared" si="0"/>
        <v>1367</v>
      </c>
      <c r="J7" s="19" t="s">
        <v>51</v>
      </c>
      <c r="K7" s="20">
        <f>C7</f>
        <v>54.142857142857146</v>
      </c>
      <c r="L7" s="23">
        <f>D7/264.172*$P$2*0.001</f>
        <v>0.55588783065578484</v>
      </c>
      <c r="M7" s="23">
        <f>E7/264.172*$P$2*0.001</f>
        <v>0.81530215162848441</v>
      </c>
      <c r="N7" s="23">
        <f>F7/264.172*$P$2*0.001</f>
        <v>2.2572414941780354</v>
      </c>
      <c r="O7" s="23">
        <f>G7/264.172*$P$2*0.001</f>
        <v>4.6054464515542897</v>
      </c>
    </row>
    <row r="8" spans="2:17" ht="15.6" thickBot="1" x14ac:dyDescent="0.35">
      <c r="B8" s="18">
        <v>2021</v>
      </c>
      <c r="C8" s="25">
        <v>0</v>
      </c>
      <c r="D8" s="25">
        <v>128</v>
      </c>
      <c r="E8" s="25">
        <v>126</v>
      </c>
      <c r="F8" s="25">
        <v>548</v>
      </c>
      <c r="G8" s="25">
        <v>1574</v>
      </c>
      <c r="K8" t="s">
        <v>58</v>
      </c>
    </row>
    <row r="9" spans="2:17" ht="15.6" thickBot="1" x14ac:dyDescent="0.35">
      <c r="B9" s="18">
        <v>2020</v>
      </c>
      <c r="C9" s="17">
        <v>79</v>
      </c>
      <c r="D9" s="17">
        <v>131</v>
      </c>
      <c r="E9" s="17" t="s">
        <v>6</v>
      </c>
      <c r="F9" s="17">
        <v>549</v>
      </c>
      <c r="G9" s="17">
        <v>1414</v>
      </c>
    </row>
    <row r="10" spans="2:17" ht="15.6" thickBot="1" x14ac:dyDescent="0.35">
      <c r="B10" s="18">
        <v>2019</v>
      </c>
      <c r="C10" s="17">
        <v>19</v>
      </c>
      <c r="D10" s="17">
        <v>121</v>
      </c>
      <c r="E10" s="17">
        <v>110</v>
      </c>
      <c r="F10" s="17">
        <v>612</v>
      </c>
      <c r="G10" s="17">
        <v>1447</v>
      </c>
    </row>
    <row r="11" spans="2:17" ht="15.6" thickBot="1" x14ac:dyDescent="0.35">
      <c r="B11" s="18">
        <v>2018</v>
      </c>
      <c r="C11" s="17">
        <v>25</v>
      </c>
      <c r="D11" s="17">
        <v>155</v>
      </c>
      <c r="E11" s="17">
        <v>400</v>
      </c>
      <c r="F11" s="17">
        <v>692</v>
      </c>
      <c r="G11" s="17">
        <v>1445</v>
      </c>
    </row>
    <row r="12" spans="2:17" ht="15.6" thickBot="1" x14ac:dyDescent="0.35">
      <c r="B12" s="18">
        <v>2017</v>
      </c>
      <c r="C12" s="17">
        <v>79</v>
      </c>
      <c r="D12" s="17">
        <v>198</v>
      </c>
      <c r="E12" s="17">
        <v>0</v>
      </c>
      <c r="F12" s="17">
        <v>562</v>
      </c>
      <c r="G12" s="17">
        <v>1341</v>
      </c>
    </row>
    <row r="13" spans="2:17" ht="15.6" thickBot="1" x14ac:dyDescent="0.35">
      <c r="B13" s="18">
        <v>2016</v>
      </c>
      <c r="C13" s="17">
        <v>47</v>
      </c>
      <c r="D13" s="17">
        <v>160</v>
      </c>
      <c r="E13" s="17">
        <v>600</v>
      </c>
      <c r="F13" s="17">
        <v>809</v>
      </c>
      <c r="G13" s="17">
        <v>1457</v>
      </c>
    </row>
    <row r="14" spans="2:17" ht="15.6" thickBot="1" x14ac:dyDescent="0.35">
      <c r="B14" s="18">
        <v>2015</v>
      </c>
      <c r="C14" s="17">
        <v>130</v>
      </c>
      <c r="D14" s="17">
        <v>181</v>
      </c>
      <c r="E14" s="17">
        <v>216</v>
      </c>
      <c r="F14" s="17">
        <v>778</v>
      </c>
      <c r="G14" s="17">
        <v>1113</v>
      </c>
    </row>
    <row r="15" spans="2:17" ht="15.6" thickBot="1" x14ac:dyDescent="0.35">
      <c r="B15" s="18">
        <v>2014</v>
      </c>
      <c r="C15" s="17" t="s">
        <v>6</v>
      </c>
      <c r="D15" s="17">
        <v>246</v>
      </c>
      <c r="E15" s="17" t="s">
        <v>6</v>
      </c>
      <c r="F15" s="17">
        <v>810</v>
      </c>
      <c r="G15" s="17">
        <v>1145</v>
      </c>
    </row>
    <row r="16" spans="2:17" ht="15.6" thickBot="1" x14ac:dyDescent="0.35">
      <c r="B16" s="21"/>
      <c r="C16" t="s">
        <v>66</v>
      </c>
      <c r="D16" s="21"/>
      <c r="E16" s="21"/>
      <c r="F16" s="21"/>
      <c r="G16" s="21"/>
    </row>
    <row r="17" spans="2:15" ht="31.8" thickBot="1" x14ac:dyDescent="0.35">
      <c r="J17" s="14" t="s">
        <v>7</v>
      </c>
      <c r="K17" s="15" t="s">
        <v>65</v>
      </c>
      <c r="L17" s="15" t="s">
        <v>45</v>
      </c>
      <c r="M17" s="15" t="s">
        <v>46</v>
      </c>
      <c r="N17" s="15" t="s">
        <v>47</v>
      </c>
      <c r="O17" s="15" t="s">
        <v>48</v>
      </c>
    </row>
    <row r="18" spans="2:15" ht="31.8" thickBot="1" x14ac:dyDescent="0.35">
      <c r="B18" s="14" t="s">
        <v>7</v>
      </c>
      <c r="C18" s="15" t="s">
        <v>65</v>
      </c>
      <c r="D18" s="15" t="s">
        <v>45</v>
      </c>
      <c r="E18" s="15" t="s">
        <v>46</v>
      </c>
      <c r="F18" s="15" t="s">
        <v>47</v>
      </c>
      <c r="G18" s="15" t="s">
        <v>48</v>
      </c>
      <c r="J18" s="16"/>
      <c r="K18" s="17" t="s">
        <v>49</v>
      </c>
      <c r="L18" s="17" t="s">
        <v>54</v>
      </c>
      <c r="M18" s="17" t="s">
        <v>54</v>
      </c>
      <c r="N18" s="17" t="s">
        <v>54</v>
      </c>
      <c r="O18" s="17" t="s">
        <v>54</v>
      </c>
    </row>
    <row r="19" spans="2:15" ht="16.2" thickBot="1" x14ac:dyDescent="0.35">
      <c r="B19" s="16"/>
      <c r="C19" s="17" t="s">
        <v>49</v>
      </c>
      <c r="D19" s="17" t="s">
        <v>50</v>
      </c>
      <c r="E19" s="17" t="s">
        <v>50</v>
      </c>
      <c r="F19" s="17" t="s">
        <v>50</v>
      </c>
      <c r="G19" s="17" t="s">
        <v>50</v>
      </c>
      <c r="J19" s="18"/>
      <c r="K19" s="17"/>
      <c r="L19" s="17"/>
      <c r="M19" s="17"/>
      <c r="N19" s="17"/>
      <c r="O19" s="17"/>
    </row>
    <row r="20" spans="2:15" ht="16.2" thickBot="1" x14ac:dyDescent="0.35">
      <c r="B20" s="16"/>
      <c r="C20" s="17"/>
      <c r="D20" s="17"/>
      <c r="E20" s="17"/>
      <c r="F20" s="17"/>
      <c r="G20" s="17"/>
      <c r="J20" s="19" t="s">
        <v>51</v>
      </c>
      <c r="K20" s="20">
        <f>C21</f>
        <v>164.8</v>
      </c>
      <c r="L20" s="23">
        <f>D21/264.172*$P$2*0.001</f>
        <v>0.91524966057467616</v>
      </c>
      <c r="M20" s="23">
        <f>E21/264.172*$P$2*0.001</f>
        <v>1.1533268728959416</v>
      </c>
      <c r="N20" s="23">
        <f>F21/264.172*$P$2*0.001</f>
        <v>2.2830706257034552</v>
      </c>
      <c r="O20" s="23">
        <f>G21/264.172*$P$2*0.001</f>
        <v>4.5975854115248147</v>
      </c>
    </row>
    <row r="21" spans="2:15" ht="16.2" thickBot="1" x14ac:dyDescent="0.35">
      <c r="B21" s="16" t="s">
        <v>51</v>
      </c>
      <c r="C21" s="20">
        <f>AVERAGE(C23:C29)</f>
        <v>164.8</v>
      </c>
      <c r="D21" s="20">
        <f>AVERAGE(D23:D29)</f>
        <v>271.66666666666669</v>
      </c>
      <c r="E21" s="20">
        <f t="shared" ref="E21:G21" si="1">AVERAGE(E23:E29)</f>
        <v>342.33333333333331</v>
      </c>
      <c r="F21" s="20">
        <f t="shared" si="1"/>
        <v>677.66666666666663</v>
      </c>
      <c r="G21" s="20">
        <f t="shared" si="1"/>
        <v>1364.6666666666667</v>
      </c>
      <c r="K21" t="s">
        <v>58</v>
      </c>
    </row>
    <row r="22" spans="2:15" ht="15.6" thickBot="1" x14ac:dyDescent="0.35">
      <c r="B22" s="18">
        <v>2021</v>
      </c>
      <c r="C22" s="25">
        <v>0</v>
      </c>
      <c r="D22" s="25">
        <v>251</v>
      </c>
      <c r="E22" s="25">
        <v>0</v>
      </c>
      <c r="F22" s="25">
        <v>639</v>
      </c>
      <c r="G22" s="25">
        <v>1533</v>
      </c>
    </row>
    <row r="23" spans="2:15" ht="15.6" thickBot="1" x14ac:dyDescent="0.35">
      <c r="B23" s="18">
        <v>2020</v>
      </c>
      <c r="C23" s="17">
        <v>31</v>
      </c>
      <c r="D23" s="17">
        <v>251</v>
      </c>
      <c r="E23" s="17" t="s">
        <v>6</v>
      </c>
      <c r="F23" s="17">
        <v>653</v>
      </c>
      <c r="G23" s="17">
        <v>1739</v>
      </c>
    </row>
    <row r="24" spans="2:15" ht="15.6" thickBot="1" x14ac:dyDescent="0.35">
      <c r="B24" s="18">
        <v>2019</v>
      </c>
      <c r="C24" s="17">
        <v>64</v>
      </c>
      <c r="D24" s="17">
        <v>256</v>
      </c>
      <c r="E24" s="17">
        <v>480</v>
      </c>
      <c r="F24" s="17">
        <v>644</v>
      </c>
      <c r="G24" s="17">
        <v>1181</v>
      </c>
    </row>
    <row r="25" spans="2:15" ht="15.6" thickBot="1" x14ac:dyDescent="0.35">
      <c r="B25" s="18">
        <v>2018</v>
      </c>
      <c r="C25" s="17">
        <v>321</v>
      </c>
      <c r="D25" s="17">
        <v>238</v>
      </c>
      <c r="E25" s="17" t="s">
        <v>6</v>
      </c>
      <c r="F25" s="17">
        <v>583</v>
      </c>
      <c r="G25" s="17">
        <v>1313</v>
      </c>
    </row>
    <row r="26" spans="2:15" ht="15.6" thickBot="1" x14ac:dyDescent="0.35">
      <c r="B26" s="18">
        <v>2017</v>
      </c>
      <c r="C26" s="17">
        <v>365</v>
      </c>
      <c r="D26" s="17" t="s">
        <v>6</v>
      </c>
      <c r="E26" s="17" t="s">
        <v>6</v>
      </c>
      <c r="F26" s="17" t="s">
        <v>6</v>
      </c>
      <c r="G26" s="17" t="s">
        <v>6</v>
      </c>
    </row>
    <row r="27" spans="2:15" ht="15.6" thickBot="1" x14ac:dyDescent="0.35">
      <c r="B27" s="18">
        <v>2016</v>
      </c>
      <c r="C27" s="17">
        <v>43</v>
      </c>
      <c r="D27" s="17">
        <v>307</v>
      </c>
      <c r="E27" s="17">
        <v>263</v>
      </c>
      <c r="F27" s="17">
        <v>727</v>
      </c>
      <c r="G27" s="17">
        <v>1425</v>
      </c>
    </row>
    <row r="28" spans="2:15" ht="15.6" thickBot="1" x14ac:dyDescent="0.35">
      <c r="B28" s="18">
        <v>2015</v>
      </c>
      <c r="C28" s="17" t="s">
        <v>6</v>
      </c>
      <c r="D28" s="17">
        <v>303</v>
      </c>
      <c r="E28" s="17">
        <v>284</v>
      </c>
      <c r="F28" s="17">
        <v>825</v>
      </c>
      <c r="G28" s="17">
        <v>1447</v>
      </c>
    </row>
    <row r="29" spans="2:15" ht="15.6" thickBot="1" x14ac:dyDescent="0.35">
      <c r="B29" s="18">
        <v>2014</v>
      </c>
      <c r="C29" s="17" t="s">
        <v>6</v>
      </c>
      <c r="D29" s="17">
        <v>275</v>
      </c>
      <c r="E29" s="17" t="s">
        <v>6</v>
      </c>
      <c r="F29" s="17">
        <v>634</v>
      </c>
      <c r="G29" s="17">
        <v>1083</v>
      </c>
    </row>
    <row r="30" spans="2:15" ht="31.8" thickBot="1" x14ac:dyDescent="0.35">
      <c r="C30" t="s">
        <v>66</v>
      </c>
      <c r="J30" s="14" t="s">
        <v>9</v>
      </c>
      <c r="K30" s="15" t="s">
        <v>65</v>
      </c>
      <c r="L30" s="15" t="s">
        <v>45</v>
      </c>
      <c r="M30" s="15" t="s">
        <v>46</v>
      </c>
      <c r="N30" s="15" t="s">
        <v>47</v>
      </c>
      <c r="O30" s="15" t="s">
        <v>48</v>
      </c>
    </row>
    <row r="31" spans="2:15" ht="16.2" thickBot="1" x14ac:dyDescent="0.35">
      <c r="J31" s="16"/>
      <c r="K31" s="17" t="s">
        <v>49</v>
      </c>
      <c r="L31" s="17" t="s">
        <v>54</v>
      </c>
      <c r="M31" s="17" t="s">
        <v>54</v>
      </c>
      <c r="N31" s="17" t="s">
        <v>54</v>
      </c>
      <c r="O31" s="17" t="s">
        <v>54</v>
      </c>
    </row>
    <row r="32" spans="2:15" ht="31.8" thickBot="1" x14ac:dyDescent="0.35">
      <c r="B32" s="14" t="s">
        <v>9</v>
      </c>
      <c r="C32" s="15" t="s">
        <v>65</v>
      </c>
      <c r="D32" s="15" t="s">
        <v>45</v>
      </c>
      <c r="E32" s="15" t="s">
        <v>46</v>
      </c>
      <c r="F32" s="15" t="s">
        <v>47</v>
      </c>
      <c r="G32" s="15" t="s">
        <v>48</v>
      </c>
      <c r="J32" s="18"/>
      <c r="K32" s="17"/>
      <c r="L32" s="17"/>
      <c r="M32" s="17"/>
      <c r="N32" s="17"/>
      <c r="O32" s="17"/>
    </row>
    <row r="33" spans="2:15" ht="16.2" thickBot="1" x14ac:dyDescent="0.35">
      <c r="B33" s="16"/>
      <c r="C33" s="17" t="s">
        <v>49</v>
      </c>
      <c r="D33" s="17" t="s">
        <v>50</v>
      </c>
      <c r="E33" s="17" t="s">
        <v>50</v>
      </c>
      <c r="F33" s="17" t="s">
        <v>50</v>
      </c>
      <c r="G33" s="17" t="s">
        <v>50</v>
      </c>
      <c r="J33" s="19" t="s">
        <v>51</v>
      </c>
      <c r="K33" s="20">
        <f>C35</f>
        <v>252.28571428571428</v>
      </c>
      <c r="L33" s="23">
        <f>D35/264.172*$P$2*0.001</f>
        <v>0.58765284955040098</v>
      </c>
      <c r="M33" s="23">
        <f>E35/264.172*$P$2*0.001</f>
        <v>0.78835001438456753</v>
      </c>
      <c r="N33" s="23">
        <f>F35/264.172*$P$2*0.001</f>
        <v>2.1109298919967729</v>
      </c>
      <c r="O33" s="23">
        <f>G35/264.172*$P$2*0.001</f>
        <v>4.655019132556494</v>
      </c>
    </row>
    <row r="34" spans="2:15" ht="15.6" thickBot="1" x14ac:dyDescent="0.35">
      <c r="B34" s="18"/>
      <c r="C34" s="17"/>
      <c r="D34" s="17"/>
      <c r="E34" s="17"/>
      <c r="F34" s="17"/>
      <c r="G34" s="17"/>
      <c r="K34" t="s">
        <v>58</v>
      </c>
    </row>
    <row r="35" spans="2:15" ht="16.2" thickBot="1" x14ac:dyDescent="0.35">
      <c r="B35" s="19" t="s">
        <v>51</v>
      </c>
      <c r="C35" s="20">
        <f>AVERAGE(C36:C43)</f>
        <v>252.28571428571428</v>
      </c>
      <c r="D35" s="20">
        <f>AVERAGE(D36:D43)</f>
        <v>174.42857142857142</v>
      </c>
      <c r="E35" s="20">
        <f>AVERAGE(E36:E43)</f>
        <v>234</v>
      </c>
      <c r="F35" s="20">
        <f>AVERAGE(F36:F43)</f>
        <v>626.57142857142856</v>
      </c>
      <c r="G35" s="20">
        <f>AVERAGE(G36:G43)</f>
        <v>1381.7142857142858</v>
      </c>
    </row>
    <row r="36" spans="2:15" ht="15.6" thickBot="1" x14ac:dyDescent="0.35">
      <c r="B36" s="18">
        <v>2021</v>
      </c>
      <c r="C36" s="25">
        <v>127</v>
      </c>
      <c r="D36" s="25">
        <v>191</v>
      </c>
      <c r="E36" s="26" t="s">
        <v>6</v>
      </c>
      <c r="F36" s="25">
        <v>540</v>
      </c>
      <c r="G36" s="25">
        <v>1203</v>
      </c>
    </row>
    <row r="37" spans="2:15" ht="15.6" thickBot="1" x14ac:dyDescent="0.35">
      <c r="B37" s="18">
        <v>2020</v>
      </c>
      <c r="C37" s="17">
        <v>330</v>
      </c>
      <c r="D37" s="17">
        <v>42</v>
      </c>
      <c r="E37" s="17" t="s">
        <v>6</v>
      </c>
      <c r="F37" s="17">
        <v>785</v>
      </c>
      <c r="G37" s="17">
        <v>1275</v>
      </c>
    </row>
    <row r="38" spans="2:15" ht="15.6" thickBot="1" x14ac:dyDescent="0.35">
      <c r="B38" s="18">
        <v>2019</v>
      </c>
      <c r="C38" s="17">
        <v>142</v>
      </c>
      <c r="D38" s="17">
        <v>147</v>
      </c>
      <c r="E38" s="17" t="s">
        <v>6</v>
      </c>
      <c r="F38" s="17">
        <v>530</v>
      </c>
      <c r="G38" s="17">
        <v>1217</v>
      </c>
    </row>
    <row r="39" spans="2:15" ht="15.6" thickBot="1" x14ac:dyDescent="0.35">
      <c r="B39" s="18">
        <v>2018</v>
      </c>
      <c r="C39" s="17">
        <v>237</v>
      </c>
      <c r="D39" s="17">
        <v>196</v>
      </c>
      <c r="E39" s="17">
        <v>234</v>
      </c>
      <c r="F39" s="17">
        <v>524</v>
      </c>
      <c r="G39" s="17">
        <v>1313</v>
      </c>
    </row>
    <row r="40" spans="2:15" ht="15.6" thickBot="1" x14ac:dyDescent="0.35">
      <c r="B40" s="18">
        <v>2017</v>
      </c>
      <c r="C40" s="17">
        <v>241</v>
      </c>
      <c r="D40" s="17">
        <v>244</v>
      </c>
      <c r="E40" s="17" t="s">
        <v>6</v>
      </c>
      <c r="F40" s="17">
        <v>767</v>
      </c>
      <c r="G40" s="17">
        <v>1538</v>
      </c>
    </row>
    <row r="41" spans="2:15" ht="15.6" thickBot="1" x14ac:dyDescent="0.35">
      <c r="B41" s="18">
        <v>2016</v>
      </c>
      <c r="C41" s="17">
        <v>365</v>
      </c>
      <c r="D41" s="17" t="s">
        <v>6</v>
      </c>
      <c r="E41" s="17" t="s">
        <v>6</v>
      </c>
      <c r="F41" s="17" t="s">
        <v>6</v>
      </c>
      <c r="G41" s="17" t="s">
        <v>6</v>
      </c>
    </row>
    <row r="42" spans="2:15" ht="15.6" thickBot="1" x14ac:dyDescent="0.35">
      <c r="B42" s="18">
        <v>2015</v>
      </c>
      <c r="C42" s="17">
        <v>324</v>
      </c>
      <c r="D42" s="17">
        <v>401</v>
      </c>
      <c r="E42" s="17" t="s">
        <v>6</v>
      </c>
      <c r="F42" s="17">
        <v>570</v>
      </c>
      <c r="G42" s="17">
        <v>1720</v>
      </c>
    </row>
    <row r="43" spans="2:15" ht="31.8" thickBot="1" x14ac:dyDescent="0.35">
      <c r="B43" s="18">
        <v>2014</v>
      </c>
      <c r="C43" s="17" t="s">
        <v>6</v>
      </c>
      <c r="D43" s="17">
        <v>0</v>
      </c>
      <c r="E43" s="17" t="s">
        <v>6</v>
      </c>
      <c r="F43" s="17">
        <v>670</v>
      </c>
      <c r="G43" s="17">
        <v>1406</v>
      </c>
      <c r="J43" s="14" t="s">
        <v>53</v>
      </c>
      <c r="K43" s="15" t="s">
        <v>65</v>
      </c>
      <c r="L43" s="15" t="s">
        <v>45</v>
      </c>
      <c r="M43" s="15" t="s">
        <v>46</v>
      </c>
      <c r="N43" s="15" t="s">
        <v>47</v>
      </c>
      <c r="O43" s="15" t="s">
        <v>48</v>
      </c>
    </row>
    <row r="44" spans="2:15" ht="16.2" thickBot="1" x14ac:dyDescent="0.35">
      <c r="C44" t="s">
        <v>66</v>
      </c>
      <c r="J44" s="16"/>
      <c r="K44" s="17" t="s">
        <v>49</v>
      </c>
      <c r="L44" s="17" t="s">
        <v>54</v>
      </c>
      <c r="M44" s="17" t="s">
        <v>54</v>
      </c>
      <c r="N44" s="17" t="s">
        <v>54</v>
      </c>
      <c r="O44" s="17" t="s">
        <v>54</v>
      </c>
    </row>
    <row r="45" spans="2:15" ht="15.6" thickBot="1" x14ac:dyDescent="0.35">
      <c r="J45" s="18"/>
      <c r="K45" s="17"/>
      <c r="L45" s="17"/>
      <c r="M45" s="17"/>
      <c r="N45" s="17"/>
      <c r="O45" s="17"/>
    </row>
    <row r="46" spans="2:15" ht="31.8" thickBot="1" x14ac:dyDescent="0.35">
      <c r="B46" s="14" t="s">
        <v>53</v>
      </c>
      <c r="C46" s="15" t="s">
        <v>65</v>
      </c>
      <c r="D46" s="15" t="s">
        <v>45</v>
      </c>
      <c r="E46" s="15" t="s">
        <v>46</v>
      </c>
      <c r="F46" s="15" t="s">
        <v>47</v>
      </c>
      <c r="G46" s="15" t="s">
        <v>48</v>
      </c>
      <c r="J46" s="19" t="s">
        <v>51</v>
      </c>
      <c r="K46" s="20">
        <f>C49</f>
        <v>167</v>
      </c>
      <c r="L46" s="23">
        <f>D49/264.172*$P$2*0.001</f>
        <v>0.63674424238753535</v>
      </c>
      <c r="M46" s="24">
        <v>0</v>
      </c>
      <c r="N46" s="23">
        <f>F49/264.172*$P$2*0.001</f>
        <v>1.4234097481943582</v>
      </c>
      <c r="O46" s="23">
        <f>G49/264.172*$P$2*0.001</f>
        <v>5.0451031903456833</v>
      </c>
    </row>
    <row r="47" spans="2:15" ht="16.2" thickBot="1" x14ac:dyDescent="0.35">
      <c r="B47" s="16"/>
      <c r="C47" s="17" t="s">
        <v>49</v>
      </c>
      <c r="D47" s="17" t="s">
        <v>50</v>
      </c>
      <c r="E47" s="17" t="s">
        <v>50</v>
      </c>
      <c r="F47" s="17" t="s">
        <v>50</v>
      </c>
      <c r="G47" s="17" t="s">
        <v>50</v>
      </c>
      <c r="K47" t="s">
        <v>58</v>
      </c>
    </row>
    <row r="48" spans="2:15" ht="15.6" thickBot="1" x14ac:dyDescent="0.35">
      <c r="B48" s="18"/>
      <c r="C48" s="17"/>
      <c r="D48" s="17"/>
      <c r="E48" s="17"/>
      <c r="F48" s="17"/>
      <c r="G48" s="17"/>
    </row>
    <row r="49" spans="2:7" ht="16.2" thickBot="1" x14ac:dyDescent="0.35">
      <c r="B49" s="19" t="s">
        <v>51</v>
      </c>
      <c r="C49" s="20">
        <f>AVERAGE(C50:C51)</f>
        <v>167</v>
      </c>
      <c r="D49" s="20">
        <f>AVERAGE(D50:D51)</f>
        <v>189</v>
      </c>
      <c r="E49" s="20">
        <f>AVERAGE(E50:E51)</f>
        <v>0</v>
      </c>
      <c r="F49" s="20">
        <f>AVERAGE(F50:F51)</f>
        <v>422.5</v>
      </c>
      <c r="G49" s="20">
        <f>AVERAGE(G50:G51)</f>
        <v>1497.5</v>
      </c>
    </row>
    <row r="50" spans="2:7" s="27" customFormat="1" ht="15.6" thickBot="1" x14ac:dyDescent="0.35">
      <c r="B50" s="18">
        <v>2021</v>
      </c>
      <c r="C50" s="17">
        <v>96</v>
      </c>
      <c r="D50" s="17">
        <v>78</v>
      </c>
      <c r="E50" s="17">
        <v>0</v>
      </c>
      <c r="F50" s="17">
        <v>370</v>
      </c>
      <c r="G50" s="17">
        <v>1350</v>
      </c>
    </row>
    <row r="51" spans="2:7" ht="15.6" thickBot="1" x14ac:dyDescent="0.35">
      <c r="B51" s="18">
        <v>2020</v>
      </c>
      <c r="C51" s="17">
        <v>238</v>
      </c>
      <c r="D51" s="17">
        <v>300</v>
      </c>
      <c r="E51" s="17">
        <v>0</v>
      </c>
      <c r="F51" s="17">
        <v>475</v>
      </c>
      <c r="G51" s="17">
        <v>1645</v>
      </c>
    </row>
    <row r="52" spans="2:7" x14ac:dyDescent="0.3">
      <c r="C52" t="s">
        <v>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70A47-DC29-41F8-93F5-55A64C217210}">
  <dimension ref="A1:I46"/>
  <sheetViews>
    <sheetView topLeftCell="A22" workbookViewId="0">
      <selection activeCell="J15" sqref="J15"/>
    </sheetView>
  </sheetViews>
  <sheetFormatPr defaultColWidth="9.109375" defaultRowHeight="14.4" x14ac:dyDescent="0.3"/>
  <cols>
    <col min="1" max="1" width="16.6640625" style="2" customWidth="1"/>
    <col min="2" max="2" width="12.5546875" style="2" bestFit="1" customWidth="1"/>
    <col min="3" max="3" width="16.5546875" style="2" bestFit="1" customWidth="1"/>
    <col min="4" max="4" width="13.109375" style="2" bestFit="1" customWidth="1"/>
    <col min="5" max="5" width="13.44140625" style="2" bestFit="1" customWidth="1"/>
    <col min="6" max="6" width="22.109375" style="2" customWidth="1"/>
    <col min="7" max="7" width="23.109375" style="2" customWidth="1"/>
    <col min="8" max="8" width="10.88671875" style="2" customWidth="1"/>
    <col min="9" max="16384" width="9.109375" style="2"/>
  </cols>
  <sheetData>
    <row r="1" spans="1:8" ht="18" x14ac:dyDescent="0.35">
      <c r="A1" s="12">
        <v>2021</v>
      </c>
    </row>
    <row r="2" spans="1:8" ht="18" x14ac:dyDescent="0.35">
      <c r="A2" s="12"/>
    </row>
    <row r="3" spans="1:8" ht="15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59</v>
      </c>
      <c r="G3" s="6" t="s">
        <v>60</v>
      </c>
    </row>
    <row r="5" spans="1:8" x14ac:dyDescent="0.3">
      <c r="A5" s="2" t="s">
        <v>9</v>
      </c>
      <c r="B5" s="2">
        <v>191</v>
      </c>
      <c r="C5" s="3">
        <v>0</v>
      </c>
      <c r="D5" s="2">
        <v>540</v>
      </c>
      <c r="E5" s="2">
        <v>1203</v>
      </c>
      <c r="F5" s="2">
        <v>15345</v>
      </c>
      <c r="G5" s="29">
        <f>(D16+E16)/F5</f>
        <v>6.7030954708374066</v>
      </c>
    </row>
    <row r="6" spans="1:8" x14ac:dyDescent="0.3">
      <c r="G6" s="29"/>
    </row>
    <row r="7" spans="1:8" x14ac:dyDescent="0.3">
      <c r="A7" s="2" t="s">
        <v>7</v>
      </c>
      <c r="B7" s="2">
        <v>251</v>
      </c>
      <c r="C7" s="3">
        <v>0</v>
      </c>
      <c r="D7" s="2">
        <v>639</v>
      </c>
      <c r="E7" s="2">
        <v>1533</v>
      </c>
      <c r="F7" s="2">
        <v>11650</v>
      </c>
      <c r="G7" s="29">
        <f>(D18+E18)/F7</f>
        <v>9.9570815450643781</v>
      </c>
    </row>
    <row r="8" spans="1:8" x14ac:dyDescent="0.3">
      <c r="G8" s="29"/>
    </row>
    <row r="9" spans="1:8" x14ac:dyDescent="0.3">
      <c r="A9" s="2" t="s">
        <v>8</v>
      </c>
      <c r="B9" s="2">
        <v>128</v>
      </c>
      <c r="C9" s="3">
        <v>126</v>
      </c>
      <c r="D9" s="2">
        <v>548</v>
      </c>
      <c r="E9" s="2">
        <v>1574</v>
      </c>
      <c r="F9" s="2">
        <v>16549</v>
      </c>
      <c r="G9" s="29">
        <f>(D20+E20)/F9</f>
        <v>7.1016979877938242</v>
      </c>
    </row>
    <row r="10" spans="1:8" x14ac:dyDescent="0.3">
      <c r="C10" s="3"/>
      <c r="G10" s="29"/>
    </row>
    <row r="11" spans="1:8" x14ac:dyDescent="0.3">
      <c r="A11" s="2" t="s">
        <v>42</v>
      </c>
      <c r="B11" s="2">
        <v>78</v>
      </c>
      <c r="C11" s="3">
        <v>0</v>
      </c>
      <c r="D11" s="2">
        <v>370</v>
      </c>
      <c r="E11" s="2">
        <v>1350</v>
      </c>
      <c r="F11" s="30">
        <v>17701</v>
      </c>
      <c r="G11" s="31">
        <f>(D22+E22)/F11</f>
        <v>4.6084402011185812</v>
      </c>
    </row>
    <row r="12" spans="1:8" x14ac:dyDescent="0.3">
      <c r="F12" s="2">
        <f>SUM(F5:F11)</f>
        <v>61245</v>
      </c>
      <c r="G12" s="29">
        <f>(D24+E24)/F12</f>
        <v>6.8243775002040987</v>
      </c>
    </row>
    <row r="14" spans="1:8" ht="15.6" x14ac:dyDescent="0.3">
      <c r="A14" s="1" t="s">
        <v>0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H14" s="1" t="s">
        <v>25</v>
      </c>
    </row>
    <row r="16" spans="1:8" x14ac:dyDescent="0.3">
      <c r="A16" s="2" t="s">
        <v>9</v>
      </c>
      <c r="B16" s="2">
        <v>15491</v>
      </c>
      <c r="C16" s="3">
        <v>0</v>
      </c>
      <c r="D16" s="2">
        <v>56922</v>
      </c>
      <c r="E16" s="2">
        <v>45937</v>
      </c>
      <c r="F16" s="2">
        <v>119200</v>
      </c>
      <c r="H16" s="7">
        <f>F16/SUM(B29:E29)</f>
        <v>498.74476987447702</v>
      </c>
    </row>
    <row r="17" spans="1:8" x14ac:dyDescent="0.3">
      <c r="H17" s="7"/>
    </row>
    <row r="18" spans="1:8" x14ac:dyDescent="0.3">
      <c r="A18" s="2" t="s">
        <v>7</v>
      </c>
      <c r="B18" s="2">
        <v>59210</v>
      </c>
      <c r="C18" s="3">
        <v>0</v>
      </c>
      <c r="D18" s="2">
        <v>43480</v>
      </c>
      <c r="E18" s="2">
        <v>72520</v>
      </c>
      <c r="F18" s="2">
        <v>175210</v>
      </c>
      <c r="H18" s="7">
        <f>F18/SUM(B31:E31)</f>
        <v>478.71584699453553</v>
      </c>
    </row>
    <row r="19" spans="1:8" x14ac:dyDescent="0.3">
      <c r="H19" s="7"/>
    </row>
    <row r="20" spans="1:8" x14ac:dyDescent="0.3">
      <c r="A20" s="2" t="s">
        <v>8</v>
      </c>
      <c r="B20" s="2">
        <v>8863</v>
      </c>
      <c r="C20" s="3">
        <v>19470</v>
      </c>
      <c r="D20" s="2">
        <v>38896</v>
      </c>
      <c r="E20" s="2">
        <v>78630</v>
      </c>
      <c r="F20" s="2">
        <v>145868</v>
      </c>
      <c r="H20" s="7">
        <f>F20/SUM(B33:E33)</f>
        <v>398.54644808743171</v>
      </c>
    </row>
    <row r="21" spans="1:8" x14ac:dyDescent="0.3">
      <c r="H21" s="7"/>
    </row>
    <row r="22" spans="1:8" x14ac:dyDescent="0.3">
      <c r="A22" s="2" t="s">
        <v>42</v>
      </c>
      <c r="B22" s="2">
        <v>7638</v>
      </c>
      <c r="C22" s="2">
        <v>0</v>
      </c>
      <c r="D22" s="2">
        <v>42172</v>
      </c>
      <c r="E22" s="2">
        <v>39402</v>
      </c>
      <c r="F22" s="2">
        <v>89212</v>
      </c>
      <c r="H22" s="7">
        <f>F22/SUM(B35:E35)</f>
        <v>351.22834645669292</v>
      </c>
    </row>
    <row r="23" spans="1:8" ht="15" thickBot="1" x14ac:dyDescent="0.35">
      <c r="B23" s="4"/>
      <c r="C23" s="4"/>
      <c r="D23" s="4"/>
      <c r="E23" s="4"/>
      <c r="F23" s="4"/>
      <c r="H23" s="8"/>
    </row>
    <row r="24" spans="1:8" x14ac:dyDescent="0.3">
      <c r="A24" s="2" t="s">
        <v>14</v>
      </c>
      <c r="B24" s="2">
        <f>SUM(B16:B22)</f>
        <v>91202</v>
      </c>
      <c r="C24" s="2">
        <f>SUM(C16:C21)</f>
        <v>19470</v>
      </c>
      <c r="D24" s="2">
        <f>SUM(D16:D22)</f>
        <v>181470</v>
      </c>
      <c r="E24" s="2">
        <f>SUM(E16:E22)</f>
        <v>236489</v>
      </c>
      <c r="F24" s="2">
        <f>SUM(F16:F22)</f>
        <v>529490</v>
      </c>
      <c r="H24" s="7">
        <f>F24/365</f>
        <v>1450.6575342465753</v>
      </c>
    </row>
    <row r="25" spans="1:8" x14ac:dyDescent="0.3">
      <c r="H25" s="10"/>
    </row>
    <row r="27" spans="1:8" ht="15.6" x14ac:dyDescent="0.3">
      <c r="A27" s="1" t="s">
        <v>0</v>
      </c>
      <c r="B27" s="1" t="s">
        <v>10</v>
      </c>
      <c r="C27" s="1" t="s">
        <v>11</v>
      </c>
      <c r="D27" s="1" t="s">
        <v>12</v>
      </c>
      <c r="E27" s="1" t="s">
        <v>13</v>
      </c>
      <c r="F27" s="1" t="s">
        <v>61</v>
      </c>
      <c r="H27" s="1" t="s">
        <v>14</v>
      </c>
    </row>
    <row r="29" spans="1:8" x14ac:dyDescent="0.3">
      <c r="A29" s="2" t="s">
        <v>9</v>
      </c>
      <c r="B29" s="2">
        <v>81</v>
      </c>
      <c r="C29" s="3">
        <v>0</v>
      </c>
      <c r="D29" s="2">
        <v>107</v>
      </c>
      <c r="E29" s="2">
        <v>51</v>
      </c>
      <c r="F29" s="2">
        <v>127</v>
      </c>
      <c r="H29" s="2">
        <f>SUM(B29:F29)</f>
        <v>366</v>
      </c>
    </row>
    <row r="31" spans="1:8" x14ac:dyDescent="0.3">
      <c r="A31" s="2" t="s">
        <v>7</v>
      </c>
      <c r="B31" s="2">
        <v>236</v>
      </c>
      <c r="C31" s="3">
        <v>0</v>
      </c>
      <c r="D31" s="2">
        <v>68</v>
      </c>
      <c r="E31" s="2">
        <v>62</v>
      </c>
      <c r="F31" s="2">
        <v>0</v>
      </c>
      <c r="H31" s="2">
        <f>SUM(B31:F31)</f>
        <v>366</v>
      </c>
    </row>
    <row r="33" spans="1:9" x14ac:dyDescent="0.3">
      <c r="A33" s="2" t="s">
        <v>8</v>
      </c>
      <c r="B33" s="2">
        <v>69</v>
      </c>
      <c r="C33" s="3">
        <v>155</v>
      </c>
      <c r="D33" s="2">
        <v>71</v>
      </c>
      <c r="E33" s="2">
        <v>71</v>
      </c>
      <c r="F33" s="2">
        <v>0</v>
      </c>
      <c r="H33" s="2">
        <f>SUM(B33:F33)</f>
        <v>366</v>
      </c>
    </row>
    <row r="34" spans="1:9" x14ac:dyDescent="0.3">
      <c r="C34" s="3"/>
    </row>
    <row r="35" spans="1:9" x14ac:dyDescent="0.3">
      <c r="A35" s="2" t="s">
        <v>42</v>
      </c>
      <c r="B35" s="2">
        <v>98</v>
      </c>
      <c r="C35" s="3">
        <v>0</v>
      </c>
      <c r="D35" s="2">
        <v>114</v>
      </c>
      <c r="E35" s="2">
        <v>42</v>
      </c>
      <c r="F35" s="2">
        <v>96</v>
      </c>
      <c r="H35" s="2">
        <f>SUM(B35:F35)</f>
        <v>350</v>
      </c>
      <c r="I35" s="28" t="s">
        <v>62</v>
      </c>
    </row>
    <row r="36" spans="1:9" ht="15" thickBot="1" x14ac:dyDescent="0.35">
      <c r="B36" s="4"/>
      <c r="C36" s="4"/>
      <c r="D36" s="4"/>
      <c r="E36" s="4"/>
      <c r="F36" s="4"/>
      <c r="H36" s="4"/>
    </row>
    <row r="37" spans="1:9" x14ac:dyDescent="0.3">
      <c r="A37" s="2" t="s">
        <v>14</v>
      </c>
      <c r="B37" s="2">
        <f xml:space="preserve"> SUM(B29:B35)</f>
        <v>484</v>
      </c>
      <c r="C37" s="2">
        <f xml:space="preserve"> SUM(C29:C35)</f>
        <v>155</v>
      </c>
      <c r="D37" s="2">
        <f xml:space="preserve"> SUM(D29:D35)</f>
        <v>360</v>
      </c>
      <c r="E37" s="2">
        <f xml:space="preserve"> SUM(E29:E35)</f>
        <v>226</v>
      </c>
      <c r="F37" s="2">
        <f xml:space="preserve"> SUM(F29:F35)</f>
        <v>223</v>
      </c>
      <c r="H37" s="2">
        <f>SUM(H29:H35)</f>
        <v>1448</v>
      </c>
    </row>
    <row r="39" spans="1:9" x14ac:dyDescent="0.3">
      <c r="D39" s="6" t="s">
        <v>36</v>
      </c>
      <c r="E39" s="6" t="s">
        <v>37</v>
      </c>
      <c r="G39" s="6" t="s">
        <v>35</v>
      </c>
      <c r="H39" s="2" t="s">
        <v>41</v>
      </c>
    </row>
    <row r="40" spans="1:9" x14ac:dyDescent="0.3">
      <c r="A40" s="2" t="s">
        <v>63</v>
      </c>
      <c r="B40" s="5">
        <f>B37/$H$37</f>
        <v>0.33425414364640882</v>
      </c>
      <c r="C40" s="5">
        <f>C37/$H$37</f>
        <v>0.10704419889502763</v>
      </c>
      <c r="D40" s="5">
        <f>D37/$H$37</f>
        <v>0.24861878453038674</v>
      </c>
      <c r="E40" s="5">
        <f>E37/$H$37</f>
        <v>0.15607734806629833</v>
      </c>
      <c r="F40" s="5">
        <f>F37/$H$37</f>
        <v>0.15400552486187846</v>
      </c>
      <c r="G40" s="5">
        <f>B40+C40</f>
        <v>0.44129834254143646</v>
      </c>
      <c r="H40" s="5">
        <f>H37/$H$37</f>
        <v>1</v>
      </c>
    </row>
    <row r="42" spans="1:9" x14ac:dyDescent="0.3">
      <c r="A42" s="2" t="s">
        <v>24</v>
      </c>
      <c r="B42" s="5">
        <f>(B40+'2020'!B40+'2019'!B34+'2018'!B34+'2017'!B33+'2016'!B33+'2015'!B39)/7</f>
        <v>0.18796011874993915</v>
      </c>
      <c r="C42" s="5">
        <f>(C40+'2020'!C40+'2019'!C34+'2018'!C34+'2017'!C33+'2016'!C33+'2015'!C39)/7</f>
        <v>6.4780955926836234E-2</v>
      </c>
      <c r="D42" s="5">
        <f>(D40+'2020'!D40+'2019'!D34+'2018'!D34+'2017'!D33+'2016'!D33+'2015'!D39)/7</f>
        <v>0.23264858687210574</v>
      </c>
      <c r="E42" s="5">
        <f>(E40+'2020'!E40+'2019'!E34+'2018'!E34+'2017'!E33+'2016'!E33+'2015'!E39)/7</f>
        <v>0.11259734952608431</v>
      </c>
      <c r="F42" s="5">
        <f>(F40+'2020'!F40+'2019'!F34+'2018'!F34+'2017'!F33+'2016'!F33+'2015'!F39)/7</f>
        <v>0.40201298892503451</v>
      </c>
      <c r="G42" s="5">
        <f>(G40+'2020'!G40+'2019'!G34+'2018'!G34+'2017'!G33+'2016'!G33+'2015'!G39)/7</f>
        <v>0.63275327433582718</v>
      </c>
      <c r="H42" s="5">
        <f>SUM(B42:F42)</f>
        <v>1</v>
      </c>
    </row>
    <row r="43" spans="1:9" x14ac:dyDescent="0.3">
      <c r="A43" s="2" t="s">
        <v>64</v>
      </c>
    </row>
    <row r="44" spans="1:9" x14ac:dyDescent="0.3">
      <c r="D44" s="6"/>
      <c r="E44" s="6"/>
      <c r="G44" s="6"/>
    </row>
    <row r="45" spans="1:9" x14ac:dyDescent="0.3">
      <c r="A45" s="2" t="s">
        <v>33</v>
      </c>
      <c r="B45" s="5">
        <f>MIN(B40,'2020'!B40,'2019'!B39,'2018'!B34,'2017'!B33,'2016'!B33,'2015'!B39)</f>
        <v>9.9543378995433793E-2</v>
      </c>
      <c r="C45" s="5">
        <f>MIN(C40,'2020'!C40,'2019'!C39,'2018'!C34,'2017'!C33,'2016'!C33,'2015'!C39)</f>
        <v>0</v>
      </c>
      <c r="D45" s="5">
        <f>MIN(D40,'2020'!D40,'2019'!D39,'2018'!D34,'2017'!D33,'2016'!D33,'2015'!D39)</f>
        <v>0.12275862068965518</v>
      </c>
      <c r="E45" s="5">
        <f>MIN(E40,'2020'!E40,'2019'!E39,'2018'!E34,'2017'!E33,'2016'!E33,'2015'!E39)</f>
        <v>5.9941520467836254E-2</v>
      </c>
      <c r="F45" s="5">
        <f>MIN(F40,'2020'!F40,'2019'!F39,'2018'!F34,'2017'!F33,'2016'!F33,'2015'!F39)</f>
        <v>0.15400552486187846</v>
      </c>
      <c r="G45" s="5">
        <f>MIN(G40,'2020'!G40,'2019'!G39,'2018'!G34,'2017'!G33,'2016'!G33,'2015'!G39)</f>
        <v>0.41316270566727609</v>
      </c>
      <c r="H45" s="5"/>
    </row>
    <row r="46" spans="1:9" x14ac:dyDescent="0.3">
      <c r="A46" s="2" t="s">
        <v>34</v>
      </c>
      <c r="B46" s="5">
        <f>MAX(B40,'2020'!B40,'2019'!B40,'2018'!B34,'2017'!B33,'2016'!B33,'2015'!B39)</f>
        <v>0.33425414364640882</v>
      </c>
      <c r="C46" s="5">
        <f>MAX(C40,'2020'!C41,'2019'!C40,'2018'!C35,'2017'!C34,'2016'!C34,'2015'!C40)</f>
        <v>0.15172413793103448</v>
      </c>
      <c r="D46" s="5">
        <f>MAX(D40,'2020'!D41,'2019'!D40,'2018'!D35,'2017'!D34,'2016'!D34,'2015'!D40)</f>
        <v>0.44424131627056673</v>
      </c>
      <c r="E46" s="5">
        <f>MAX(E40,'2020'!E41,'2019'!E40,'2018'!E35,'2017'!E34,'2016'!E34,'2015'!E40)</f>
        <v>0.15607734806629833</v>
      </c>
      <c r="F46" s="5">
        <f>MAX(F40,'2020'!F41,'2019'!F40,'2018'!F35,'2017'!F34,'2016'!F34,'2015'!F40)</f>
        <v>0.62557077625570778</v>
      </c>
      <c r="G46" s="5">
        <f>MIN(G41,'2020'!G41,'2019'!G40,'2018'!G35,'2017'!G34,'2016'!G34,'2015'!G40)</f>
        <v>0.79586206896551726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topLeftCell="A22" workbookViewId="0">
      <selection activeCell="E42" sqref="E42"/>
    </sheetView>
  </sheetViews>
  <sheetFormatPr defaultColWidth="9.109375" defaultRowHeight="14.4" x14ac:dyDescent="0.3"/>
  <cols>
    <col min="1" max="1" width="13.44140625" style="2" bestFit="1" customWidth="1"/>
    <col min="2" max="2" width="12.5546875" style="2" bestFit="1" customWidth="1"/>
    <col min="3" max="3" width="16.5546875" style="2" bestFit="1" customWidth="1"/>
    <col min="4" max="4" width="13.109375" style="2" bestFit="1" customWidth="1"/>
    <col min="5" max="5" width="13.44140625" style="2" bestFit="1" customWidth="1"/>
    <col min="6" max="6" width="18.44140625" style="2" customWidth="1"/>
    <col min="7" max="16384" width="9.109375" style="2"/>
  </cols>
  <sheetData>
    <row r="1" spans="1:8" ht="18" x14ac:dyDescent="0.35">
      <c r="A1" s="12">
        <v>2020</v>
      </c>
    </row>
    <row r="2" spans="1:8" ht="18" x14ac:dyDescent="0.35">
      <c r="A2" s="12"/>
    </row>
    <row r="3" spans="1:8" ht="15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5" spans="1:8" x14ac:dyDescent="0.3">
      <c r="A5" s="2" t="s">
        <v>9</v>
      </c>
      <c r="B5" s="2">
        <v>42</v>
      </c>
      <c r="C5" s="3">
        <v>0</v>
      </c>
      <c r="D5" s="2">
        <v>785</v>
      </c>
      <c r="E5" s="2">
        <v>1275</v>
      </c>
    </row>
    <row r="7" spans="1:8" x14ac:dyDescent="0.3">
      <c r="A7" s="2" t="s">
        <v>7</v>
      </c>
      <c r="B7" s="2">
        <v>251</v>
      </c>
      <c r="C7" s="3">
        <v>0</v>
      </c>
      <c r="D7" s="2">
        <v>653</v>
      </c>
      <c r="E7" s="2">
        <v>1739</v>
      </c>
    </row>
    <row r="9" spans="1:8" x14ac:dyDescent="0.3">
      <c r="A9" s="2" t="s">
        <v>8</v>
      </c>
      <c r="B9" s="2">
        <v>131</v>
      </c>
      <c r="C9" s="3">
        <v>0</v>
      </c>
      <c r="D9" s="2">
        <v>549</v>
      </c>
      <c r="E9" s="2">
        <v>1414</v>
      </c>
    </row>
    <row r="10" spans="1:8" x14ac:dyDescent="0.3">
      <c r="C10" s="3"/>
    </row>
    <row r="11" spans="1:8" x14ac:dyDescent="0.3">
      <c r="A11" s="2" t="s">
        <v>42</v>
      </c>
      <c r="B11" s="2">
        <v>300</v>
      </c>
      <c r="C11" s="3">
        <v>0</v>
      </c>
      <c r="D11" s="2">
        <v>475</v>
      </c>
      <c r="E11" s="2">
        <v>1675</v>
      </c>
    </row>
    <row r="14" spans="1:8" ht="15.6" x14ac:dyDescent="0.3">
      <c r="A14" s="1" t="s">
        <v>0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H14" s="1" t="s">
        <v>25</v>
      </c>
    </row>
    <row r="16" spans="1:8" x14ac:dyDescent="0.3">
      <c r="A16" s="2" t="s">
        <v>9</v>
      </c>
      <c r="B16" s="2">
        <v>84</v>
      </c>
      <c r="C16" s="3">
        <v>0</v>
      </c>
      <c r="D16" s="2">
        <v>24330</v>
      </c>
      <c r="E16" s="2">
        <v>3825</v>
      </c>
      <c r="F16" s="2">
        <v>28239</v>
      </c>
      <c r="H16" s="7">
        <f>F16/SUM(B29:E29)</f>
        <v>784.41666666666663</v>
      </c>
    </row>
    <row r="17" spans="1:8" x14ac:dyDescent="0.3">
      <c r="H17" s="7"/>
    </row>
    <row r="18" spans="1:8" x14ac:dyDescent="0.3">
      <c r="A18" s="2" t="s">
        <v>7</v>
      </c>
      <c r="B18" s="2">
        <v>49850</v>
      </c>
      <c r="C18" s="3">
        <v>0</v>
      </c>
      <c r="D18" s="2">
        <v>65265</v>
      </c>
      <c r="E18" s="2">
        <v>48649</v>
      </c>
      <c r="F18" s="2">
        <v>163764</v>
      </c>
      <c r="H18" s="7">
        <f>F18/SUM(B31:E31)</f>
        <v>488.84776119402983</v>
      </c>
    </row>
    <row r="19" spans="1:8" x14ac:dyDescent="0.3">
      <c r="H19" s="7"/>
    </row>
    <row r="20" spans="1:8" x14ac:dyDescent="0.3">
      <c r="A20" s="2" t="s">
        <v>8</v>
      </c>
      <c r="B20" s="2">
        <v>20540</v>
      </c>
      <c r="C20" s="3">
        <v>0</v>
      </c>
      <c r="D20" s="2">
        <v>54864</v>
      </c>
      <c r="E20" s="2">
        <v>26605</v>
      </c>
      <c r="F20" s="2">
        <v>102009</v>
      </c>
      <c r="H20" s="7">
        <f>F20/SUM(B33:E33)</f>
        <v>355.43205574912889</v>
      </c>
    </row>
    <row r="21" spans="1:8" x14ac:dyDescent="0.3">
      <c r="H21" s="7"/>
    </row>
    <row r="22" spans="1:8" x14ac:dyDescent="0.3">
      <c r="A22" s="2" t="s">
        <v>42</v>
      </c>
      <c r="B22" s="2">
        <v>900</v>
      </c>
      <c r="C22" s="2">
        <v>0</v>
      </c>
      <c r="D22" s="2">
        <v>7600</v>
      </c>
      <c r="E22" s="2">
        <v>14268</v>
      </c>
      <c r="F22" s="2">
        <v>22768</v>
      </c>
      <c r="H22" s="7">
        <f>F22/SUM(B35:E35)</f>
        <v>711.5</v>
      </c>
    </row>
    <row r="23" spans="1:8" ht="15" thickBot="1" x14ac:dyDescent="0.35">
      <c r="B23" s="4"/>
      <c r="C23" s="4"/>
      <c r="D23" s="4"/>
      <c r="E23" s="4"/>
      <c r="F23" s="4"/>
      <c r="H23" s="8"/>
    </row>
    <row r="24" spans="1:8" x14ac:dyDescent="0.3">
      <c r="A24" s="2" t="s">
        <v>14</v>
      </c>
      <c r="B24" s="2">
        <f>SUM(B16:B22)</f>
        <v>71374</v>
      </c>
      <c r="C24" s="2">
        <f>SUM(C16:C21)</f>
        <v>0</v>
      </c>
      <c r="D24" s="2">
        <f>SUM(D16:D22)</f>
        <v>152059</v>
      </c>
      <c r="E24" s="2">
        <f>SUM(E16:E22)</f>
        <v>93347</v>
      </c>
      <c r="F24" s="2">
        <f>SUM(F16:F22)</f>
        <v>316780</v>
      </c>
      <c r="H24" s="7">
        <f>F24/365</f>
        <v>867.89041095890411</v>
      </c>
    </row>
    <row r="25" spans="1:8" x14ac:dyDescent="0.3">
      <c r="H25" s="10"/>
    </row>
    <row r="27" spans="1:8" ht="15.6" x14ac:dyDescent="0.3">
      <c r="A27" s="1" t="s">
        <v>0</v>
      </c>
      <c r="B27" s="1" t="s">
        <v>10</v>
      </c>
      <c r="C27" s="1" t="s">
        <v>11</v>
      </c>
      <c r="D27" s="1" t="s">
        <v>12</v>
      </c>
      <c r="E27" s="1" t="s">
        <v>13</v>
      </c>
      <c r="F27" s="1" t="s">
        <v>15</v>
      </c>
      <c r="H27" s="1" t="s">
        <v>14</v>
      </c>
    </row>
    <row r="29" spans="1:8" x14ac:dyDescent="0.3">
      <c r="A29" s="2" t="s">
        <v>9</v>
      </c>
      <c r="B29" s="2">
        <v>2</v>
      </c>
      <c r="C29" s="3">
        <v>0</v>
      </c>
      <c r="D29" s="2">
        <v>31</v>
      </c>
      <c r="E29" s="2">
        <v>3</v>
      </c>
      <c r="F29" s="2">
        <v>330</v>
      </c>
      <c r="H29" s="2">
        <f>SUM(B29:F29)</f>
        <v>366</v>
      </c>
    </row>
    <row r="31" spans="1:8" x14ac:dyDescent="0.3">
      <c r="A31" s="2" t="s">
        <v>7</v>
      </c>
      <c r="B31" s="2">
        <v>199</v>
      </c>
      <c r="C31" s="3">
        <v>0</v>
      </c>
      <c r="D31" s="2">
        <v>100</v>
      </c>
      <c r="E31" s="2">
        <v>36</v>
      </c>
      <c r="F31" s="2">
        <v>31</v>
      </c>
      <c r="H31" s="2">
        <f>SUM(B31:F31)</f>
        <v>366</v>
      </c>
    </row>
    <row r="33" spans="1:8" x14ac:dyDescent="0.3">
      <c r="A33" s="2" t="s">
        <v>8</v>
      </c>
      <c r="B33" s="2">
        <v>157</v>
      </c>
      <c r="C33" s="3">
        <v>0</v>
      </c>
      <c r="D33" s="2">
        <v>100</v>
      </c>
      <c r="E33" s="2">
        <v>30</v>
      </c>
      <c r="F33" s="2">
        <v>79</v>
      </c>
      <c r="H33" s="2">
        <f>SUM(B33:F33)</f>
        <v>366</v>
      </c>
    </row>
    <row r="34" spans="1:8" x14ac:dyDescent="0.3">
      <c r="C34" s="3"/>
    </row>
    <row r="35" spans="1:8" x14ac:dyDescent="0.3">
      <c r="A35" s="2" t="s">
        <v>42</v>
      </c>
      <c r="B35" s="2">
        <v>3</v>
      </c>
      <c r="C35" s="3">
        <v>0</v>
      </c>
      <c r="D35" s="2">
        <v>16</v>
      </c>
      <c r="E35" s="2">
        <v>13</v>
      </c>
      <c r="F35" s="2">
        <v>238</v>
      </c>
      <c r="H35" s="2">
        <f>SUM(B35:F35)</f>
        <v>270</v>
      </c>
    </row>
    <row r="36" spans="1:8" ht="15" thickBot="1" x14ac:dyDescent="0.35">
      <c r="B36" s="4"/>
      <c r="C36" s="4"/>
      <c r="D36" s="4"/>
      <c r="E36" s="4"/>
      <c r="F36" s="4"/>
      <c r="H36" s="4"/>
    </row>
    <row r="37" spans="1:8" x14ac:dyDescent="0.3">
      <c r="A37" s="2" t="s">
        <v>14</v>
      </c>
      <c r="B37" s="2">
        <f xml:space="preserve"> SUM(B29:B35)</f>
        <v>361</v>
      </c>
      <c r="C37" s="2">
        <f xml:space="preserve"> SUM(C29:C35)</f>
        <v>0</v>
      </c>
      <c r="D37" s="2">
        <f xml:space="preserve"> SUM(D29:D35)</f>
        <v>247</v>
      </c>
      <c r="E37" s="2">
        <f xml:space="preserve"> SUM(E29:E35)</f>
        <v>82</v>
      </c>
      <c r="F37" s="2">
        <f xml:space="preserve"> SUM(F29:F35)</f>
        <v>678</v>
      </c>
      <c r="H37" s="2">
        <f>SUM(H29:H35)</f>
        <v>1368</v>
      </c>
    </row>
    <row r="39" spans="1:8" x14ac:dyDescent="0.3">
      <c r="D39" s="6" t="s">
        <v>36</v>
      </c>
      <c r="E39" s="6" t="s">
        <v>37</v>
      </c>
      <c r="G39" s="6" t="s">
        <v>35</v>
      </c>
      <c r="H39" s="2" t="s">
        <v>41</v>
      </c>
    </row>
    <row r="40" spans="1:8" x14ac:dyDescent="0.3">
      <c r="A40" s="2" t="s">
        <v>43</v>
      </c>
      <c r="B40" s="5">
        <f>B37/$H$37</f>
        <v>0.2638888888888889</v>
      </c>
      <c r="C40" s="5">
        <f>C37/$H$37</f>
        <v>0</v>
      </c>
      <c r="D40" s="5">
        <f>D37/$H$37</f>
        <v>0.18055555555555555</v>
      </c>
      <c r="E40" s="5">
        <f>E37/$H$37</f>
        <v>5.9941520467836254E-2</v>
      </c>
      <c r="F40" s="5">
        <f>F37/$H$37</f>
        <v>0.49561403508771928</v>
      </c>
      <c r="G40" s="5">
        <f>F40+B40+C40</f>
        <v>0.75950292397660824</v>
      </c>
      <c r="H40" s="5">
        <f>H37/$H$37</f>
        <v>1</v>
      </c>
    </row>
    <row r="42" spans="1:8" x14ac:dyDescent="0.3">
      <c r="A42" s="2" t="s">
        <v>24</v>
      </c>
      <c r="B42" s="5">
        <f>(B40+'2019'!B34+'2018'!B34+'2017'!B33+'2016'!B33+'2015'!B39)/6</f>
        <v>0.16357778126719422</v>
      </c>
      <c r="C42" s="5">
        <f>(C40+'2019'!C34+'2018'!C34+'2017'!C33+'2016'!C33+'2015'!C39)/6</f>
        <v>5.7737082098804349E-2</v>
      </c>
      <c r="D42" s="5">
        <f>(D40+'2019'!D34+'2018'!D34+'2017'!D33+'2016'!D33+'2015'!D39)/6</f>
        <v>0.22998688726239225</v>
      </c>
      <c r="E42" s="5">
        <f>(E40+'2019'!E34+'2018'!E34+'2017'!E33+'2016'!E33+'2015'!E39)/6</f>
        <v>0.10535068310271528</v>
      </c>
      <c r="F42" s="5">
        <f>(F40+'2019'!F34+'2018'!F34+'2017'!F33+'2016'!F33+'2015'!F39)/6</f>
        <v>0.44334756626889393</v>
      </c>
      <c r="G42" s="5">
        <f>F42+B42+C42</f>
        <v>0.66466242963489253</v>
      </c>
      <c r="H42" s="5">
        <f>SUM(B42:F42)</f>
        <v>1</v>
      </c>
    </row>
    <row r="43" spans="1:8" x14ac:dyDescent="0.3">
      <c r="A43" s="2" t="s">
        <v>44</v>
      </c>
    </row>
    <row r="44" spans="1:8" x14ac:dyDescent="0.3">
      <c r="D44" s="6"/>
      <c r="E44" s="6"/>
      <c r="G44" s="6"/>
    </row>
    <row r="45" spans="1:8" x14ac:dyDescent="0.3">
      <c r="A45" s="2" t="s">
        <v>33</v>
      </c>
      <c r="B45" s="5">
        <f>MIN(B40,'2019'!B39,'2018'!B34,'2017'!B33,'2016'!B33,'2015'!B39)</f>
        <v>9.9543378995433793E-2</v>
      </c>
      <c r="C45" s="5">
        <f>MIN(C40,'2019'!C39,'2018'!C34,'2017'!C33,'2016'!C33,'2015'!C39)</f>
        <v>0</v>
      </c>
      <c r="D45" s="5">
        <f>MIN(D40,'2019'!D39,'2018'!D34,'2017'!D33,'2016'!D33,'2015'!D39)</f>
        <v>0.12275862068965518</v>
      </c>
      <c r="E45" s="5">
        <f>MIN(E40,'2019'!E39,'2018'!E34,'2017'!E33,'2016'!E33,'2015'!E39)</f>
        <v>5.9941520467836254E-2</v>
      </c>
      <c r="F45" s="5">
        <f>MIN(F40,'2019'!F39,'2018'!F34,'2017'!F33,'2016'!F33,'2015'!F39)</f>
        <v>0.20566727605118831</v>
      </c>
      <c r="G45" s="5">
        <f>MIN(G40,'2019'!G39,'2018'!G34,'2017'!G33,'2016'!G33,'2015'!G39)</f>
        <v>0.41316270566727609</v>
      </c>
      <c r="H45" s="5"/>
    </row>
    <row r="46" spans="1:8" x14ac:dyDescent="0.3">
      <c r="A46" s="2" t="s">
        <v>34</v>
      </c>
      <c r="B46" s="5">
        <f>MAX(B40,'2019'!B40,'2018'!B34,'2017'!B33,'2016'!B33,'2015'!B39)</f>
        <v>0.2638888888888889</v>
      </c>
      <c r="C46" s="5">
        <f>MAX(C40,'2019'!C40,'2018'!C34,'2017'!C33,'2016'!C33,'2015'!C39)</f>
        <v>0.15172413793103448</v>
      </c>
      <c r="D46" s="5">
        <f>MAX(D40,'2019'!D40,'2018'!D34,'2017'!D33,'2016'!D33,'2015'!D39)</f>
        <v>0.44424131627056673</v>
      </c>
      <c r="E46" s="5">
        <f>MAX(E40,'2019'!E40,'2018'!E34,'2017'!E33,'2016'!E33,'2015'!E39)</f>
        <v>0.14259597806215721</v>
      </c>
      <c r="F46" s="5">
        <f>MAX(F40,'2019'!F40,'2018'!F34,'2017'!F33,'2016'!F33,'2015'!F39)</f>
        <v>0.62557077625570778</v>
      </c>
      <c r="G46" s="5">
        <f>MAX(G40,'2019'!G40,'2018'!G34,'2017'!G33,'2016'!G33,'2015'!G39)</f>
        <v>0.79586206896551726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tabSelected="1" topLeftCell="A17" workbookViewId="0">
      <selection activeCell="H14" sqref="H14"/>
    </sheetView>
  </sheetViews>
  <sheetFormatPr defaultColWidth="9.109375" defaultRowHeight="14.4" x14ac:dyDescent="0.3"/>
  <cols>
    <col min="1" max="1" width="13.44140625" style="2" bestFit="1" customWidth="1"/>
    <col min="2" max="2" width="12.5546875" style="2" bestFit="1" customWidth="1"/>
    <col min="3" max="3" width="16.5546875" style="2" bestFit="1" customWidth="1"/>
    <col min="4" max="4" width="13.109375" style="2" bestFit="1" customWidth="1"/>
    <col min="5" max="5" width="13.44140625" style="2" bestFit="1" customWidth="1"/>
    <col min="6" max="6" width="18.44140625" style="2" customWidth="1"/>
    <col min="7" max="16384" width="9.109375" style="2"/>
  </cols>
  <sheetData>
    <row r="1" spans="1:8" ht="18" x14ac:dyDescent="0.35">
      <c r="A1" s="12">
        <v>2019</v>
      </c>
    </row>
    <row r="2" spans="1:8" ht="18" x14ac:dyDescent="0.35">
      <c r="A2" s="12"/>
    </row>
    <row r="3" spans="1:8" ht="15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5" spans="1:8" x14ac:dyDescent="0.3">
      <c r="A5" s="2" t="s">
        <v>9</v>
      </c>
      <c r="B5" s="2">
        <v>147</v>
      </c>
      <c r="C5" s="3">
        <v>0</v>
      </c>
      <c r="D5" s="2">
        <v>530</v>
      </c>
      <c r="E5" s="2">
        <v>1217</v>
      </c>
    </row>
    <row r="7" spans="1:8" x14ac:dyDescent="0.3">
      <c r="A7" s="2" t="s">
        <v>7</v>
      </c>
      <c r="B7" s="2">
        <v>256</v>
      </c>
      <c r="C7" s="3">
        <v>480</v>
      </c>
      <c r="D7" s="2">
        <v>644</v>
      </c>
      <c r="E7" s="2">
        <v>1181</v>
      </c>
    </row>
    <row r="9" spans="1:8" x14ac:dyDescent="0.3">
      <c r="A9" s="2" t="s">
        <v>8</v>
      </c>
      <c r="B9" s="2">
        <v>121</v>
      </c>
      <c r="C9" s="3">
        <v>110</v>
      </c>
      <c r="D9" s="2">
        <v>612</v>
      </c>
      <c r="E9" s="2">
        <v>1447</v>
      </c>
    </row>
    <row r="12" spans="1:8" ht="15.6" x14ac:dyDescent="0.3">
      <c r="A12" s="1" t="s">
        <v>0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H12" s="1" t="s">
        <v>25</v>
      </c>
    </row>
    <row r="14" spans="1:8" x14ac:dyDescent="0.3">
      <c r="A14" s="2" t="s">
        <v>9</v>
      </c>
      <c r="B14" s="2">
        <v>1914</v>
      </c>
      <c r="C14" s="3">
        <v>0</v>
      </c>
      <c r="D14" s="2">
        <v>89520</v>
      </c>
      <c r="E14" s="2">
        <v>31715</v>
      </c>
      <c r="F14" s="2">
        <v>123149</v>
      </c>
      <c r="H14" s="7">
        <f>F14/SUM(B25:E25)</f>
        <v>552.23766816143495</v>
      </c>
    </row>
    <row r="15" spans="1:8" x14ac:dyDescent="0.3">
      <c r="H15" s="7"/>
    </row>
    <row r="16" spans="1:8" x14ac:dyDescent="0.3">
      <c r="A16" s="2" t="s">
        <v>7</v>
      </c>
      <c r="B16" s="2">
        <v>13588</v>
      </c>
      <c r="C16" s="3">
        <v>480</v>
      </c>
      <c r="D16" s="2">
        <v>132764</v>
      </c>
      <c r="E16" s="2">
        <v>34391</v>
      </c>
      <c r="F16" s="2">
        <v>182123</v>
      </c>
      <c r="H16" s="7">
        <f>F16/SUM(B27:E27)</f>
        <v>607.07666666666671</v>
      </c>
    </row>
    <row r="17" spans="1:8" x14ac:dyDescent="0.3">
      <c r="H17" s="7"/>
    </row>
    <row r="18" spans="1:8" x14ac:dyDescent="0.3">
      <c r="A18" s="2" t="s">
        <v>8</v>
      </c>
      <c r="B18" s="2">
        <v>15586</v>
      </c>
      <c r="C18" s="3">
        <v>3399</v>
      </c>
      <c r="D18" s="2">
        <v>67890</v>
      </c>
      <c r="E18" s="2">
        <v>83895</v>
      </c>
      <c r="F18" s="2">
        <v>170770</v>
      </c>
      <c r="H18" s="7">
        <f>F18/SUM(B29:E29)</f>
        <v>493.5549132947977</v>
      </c>
    </row>
    <row r="19" spans="1:8" ht="15" thickBot="1" x14ac:dyDescent="0.35">
      <c r="B19" s="4"/>
      <c r="C19" s="4"/>
      <c r="D19" s="4"/>
      <c r="E19" s="4"/>
      <c r="F19" s="4"/>
      <c r="H19" s="8"/>
    </row>
    <row r="20" spans="1:8" x14ac:dyDescent="0.3">
      <c r="A20" s="2" t="s">
        <v>14</v>
      </c>
      <c r="B20" s="2">
        <f>SUM(B14:B18)</f>
        <v>31088</v>
      </c>
      <c r="C20" s="2">
        <f>SUM(C14:C18)</f>
        <v>3879</v>
      </c>
      <c r="D20" s="2">
        <f>SUM(D14:D18)</f>
        <v>290174</v>
      </c>
      <c r="E20" s="2">
        <f>SUM(E14:E18)</f>
        <v>150001</v>
      </c>
      <c r="F20" s="2">
        <f>SUM(F14:F18)</f>
        <v>476042</v>
      </c>
      <c r="H20" s="7">
        <f>F20/365</f>
        <v>1304.2246575342465</v>
      </c>
    </row>
    <row r="21" spans="1:8" x14ac:dyDescent="0.3">
      <c r="H21" s="10"/>
    </row>
    <row r="23" spans="1:8" ht="15.6" x14ac:dyDescent="0.3">
      <c r="A23" s="1" t="s">
        <v>0</v>
      </c>
      <c r="B23" s="1" t="s">
        <v>10</v>
      </c>
      <c r="C23" s="1" t="s">
        <v>11</v>
      </c>
      <c r="D23" s="1" t="s">
        <v>12</v>
      </c>
      <c r="E23" s="1" t="s">
        <v>13</v>
      </c>
      <c r="F23" s="1" t="s">
        <v>15</v>
      </c>
      <c r="H23" s="1" t="s">
        <v>14</v>
      </c>
    </row>
    <row r="25" spans="1:8" x14ac:dyDescent="0.3">
      <c r="A25" s="2" t="s">
        <v>9</v>
      </c>
      <c r="B25" s="2">
        <v>13</v>
      </c>
      <c r="C25" s="3">
        <v>0</v>
      </c>
      <c r="D25" s="2">
        <v>169</v>
      </c>
      <c r="E25" s="2">
        <v>41</v>
      </c>
      <c r="F25" s="2">
        <v>142</v>
      </c>
      <c r="H25" s="2">
        <f>SUM(B25:F25)</f>
        <v>365</v>
      </c>
    </row>
    <row r="27" spans="1:8" x14ac:dyDescent="0.3">
      <c r="A27" s="2" t="s">
        <v>7</v>
      </c>
      <c r="B27" s="2">
        <v>53</v>
      </c>
      <c r="C27" s="3">
        <v>1</v>
      </c>
      <c r="D27" s="2">
        <v>206</v>
      </c>
      <c r="E27" s="2">
        <v>40</v>
      </c>
      <c r="F27" s="2">
        <v>64</v>
      </c>
      <c r="H27" s="2">
        <f>SUM(B27:F27)</f>
        <v>364</v>
      </c>
    </row>
    <row r="29" spans="1:8" x14ac:dyDescent="0.3">
      <c r="A29" s="2" t="s">
        <v>8</v>
      </c>
      <c r="B29" s="2">
        <v>129</v>
      </c>
      <c r="C29" s="3">
        <v>31</v>
      </c>
      <c r="D29" s="2">
        <v>111</v>
      </c>
      <c r="E29" s="2">
        <v>75</v>
      </c>
      <c r="F29" s="2">
        <v>19</v>
      </c>
      <c r="H29" s="2">
        <f>SUM(B29:F29)</f>
        <v>365</v>
      </c>
    </row>
    <row r="30" spans="1:8" ht="15" thickBot="1" x14ac:dyDescent="0.35">
      <c r="B30" s="4"/>
      <c r="C30" s="4"/>
      <c r="D30" s="4"/>
      <c r="E30" s="4"/>
      <c r="F30" s="4"/>
      <c r="H30" s="4"/>
    </row>
    <row r="31" spans="1:8" x14ac:dyDescent="0.3">
      <c r="A31" s="2" t="s">
        <v>14</v>
      </c>
      <c r="B31" s="2">
        <f xml:space="preserve"> SUM(B25:B29)</f>
        <v>195</v>
      </c>
      <c r="C31" s="2">
        <f xml:space="preserve"> SUM(C25:C29)</f>
        <v>32</v>
      </c>
      <c r="D31" s="2">
        <f xml:space="preserve"> SUM(D25:D29)</f>
        <v>486</v>
      </c>
      <c r="E31" s="2">
        <f xml:space="preserve"> SUM(E25:E29)</f>
        <v>156</v>
      </c>
      <c r="F31" s="2">
        <f xml:space="preserve"> SUM(F25:F29)</f>
        <v>225</v>
      </c>
      <c r="H31" s="2">
        <f>SUM(H25:H29)</f>
        <v>1094</v>
      </c>
    </row>
    <row r="33" spans="1:8" x14ac:dyDescent="0.3">
      <c r="D33" s="6" t="s">
        <v>36</v>
      </c>
      <c r="E33" s="6" t="s">
        <v>37</v>
      </c>
      <c r="G33" s="6" t="s">
        <v>35</v>
      </c>
      <c r="H33" s="2" t="s">
        <v>41</v>
      </c>
    </row>
    <row r="34" spans="1:8" x14ac:dyDescent="0.3">
      <c r="A34" s="2" t="s">
        <v>39</v>
      </c>
      <c r="B34" s="5">
        <f>B31/$H$31</f>
        <v>0.17824497257769653</v>
      </c>
      <c r="C34" s="5">
        <f>C31/$H$31</f>
        <v>2.9250457038391225E-2</v>
      </c>
      <c r="D34" s="5">
        <f>D31/$H$31</f>
        <v>0.44424131627056673</v>
      </c>
      <c r="E34" s="5">
        <f>E31/$H$31</f>
        <v>0.14259597806215721</v>
      </c>
      <c r="F34" s="5">
        <f>F31/$H$31</f>
        <v>0.20566727605118831</v>
      </c>
      <c r="G34" s="5">
        <f>F34+B34+C34</f>
        <v>0.41316270566727609</v>
      </c>
      <c r="H34" s="5">
        <f>H31/$H$31</f>
        <v>1</v>
      </c>
    </row>
    <row r="36" spans="1:8" x14ac:dyDescent="0.3">
      <c r="A36" s="2" t="s">
        <v>24</v>
      </c>
      <c r="B36" s="5">
        <f>(B34+'2018'!B34+'2017'!B33+'2016'!B33+'2015'!B39)/5</f>
        <v>0.14351555974285529</v>
      </c>
      <c r="C36" s="5">
        <f>(C34+'2018'!C34+'2017'!C33+'2016'!C33+'2015'!C39)/5</f>
        <v>6.9284498518565218E-2</v>
      </c>
      <c r="D36" s="5">
        <f>(D34+'2018'!D34+'2017'!D33+'2016'!D33+'2015'!D39)/5</f>
        <v>0.23987315360375958</v>
      </c>
      <c r="E36" s="5">
        <f>(E34+'2018'!E34+'2017'!E33+'2016'!E33+'2015'!E39)/5</f>
        <v>0.1144325156296911</v>
      </c>
      <c r="F36" s="5">
        <f>(F34+'2018'!F34+'2017'!F33+'2016'!F33+'2015'!F39)/5</f>
        <v>0.4328942725051288</v>
      </c>
      <c r="G36" s="5">
        <f>F36+B36+C36</f>
        <v>0.64569433076654925</v>
      </c>
      <c r="H36" s="5">
        <f>SUM(B36:F36)</f>
        <v>1</v>
      </c>
    </row>
    <row r="37" spans="1:8" x14ac:dyDescent="0.3">
      <c r="A37" s="2" t="s">
        <v>40</v>
      </c>
    </row>
    <row r="38" spans="1:8" x14ac:dyDescent="0.3">
      <c r="D38" s="6"/>
      <c r="E38" s="6"/>
      <c r="G38" s="6"/>
    </row>
    <row r="39" spans="1:8" x14ac:dyDescent="0.3">
      <c r="A39" s="2" t="s">
        <v>33</v>
      </c>
      <c r="B39" s="5">
        <f>MIN(B34,'2018'!B34,'2017'!B33,'2016'!B33,'2015'!B39)</f>
        <v>9.9543378995433793E-2</v>
      </c>
      <c r="C39" s="5">
        <f>MIN(C34,'2018'!C34,'2017'!C33,'2016'!C33,'2015'!C39)</f>
        <v>0</v>
      </c>
      <c r="D39" s="5">
        <f>MIN(D34,'2018'!D34,'2017'!D33,'2016'!D33,'2015'!D39)</f>
        <v>0.12275862068965518</v>
      </c>
      <c r="E39" s="5">
        <f>MIN(E34,'2018'!E34,'2017'!E33,'2016'!E33,'2015'!E39)</f>
        <v>8.137931034482758E-2</v>
      </c>
      <c r="F39" s="5">
        <f>MIN(F34,'2018'!F34,'2017'!F33,'2016'!F33,'2015'!F39)</f>
        <v>0.20566727605118831</v>
      </c>
      <c r="G39" s="5">
        <f>MIN(G34,'2018'!G34,'2017'!G33,'2016'!G33,'2015'!G39)</f>
        <v>0.41316270566727609</v>
      </c>
    </row>
    <row r="40" spans="1:8" x14ac:dyDescent="0.3">
      <c r="A40" s="2" t="s">
        <v>34</v>
      </c>
      <c r="B40" s="5">
        <f>MAX(B34,'2018'!B34,'2017'!B33,'2016'!B33,'2015'!B39)</f>
        <v>0.17824497257769653</v>
      </c>
      <c r="C40" s="5">
        <f>MAX(C34,'2018'!C34,'2017'!C33,'2016'!C33,'2015'!C39)</f>
        <v>0.15172413793103448</v>
      </c>
      <c r="D40" s="5">
        <f>MAX(D34,'2018'!D34,'2017'!D33,'2016'!D33,'2015'!D39)</f>
        <v>0.44424131627056673</v>
      </c>
      <c r="E40" s="5">
        <f>MAX(E34,'2018'!E34,'2017'!E33,'2016'!E33,'2015'!E39)</f>
        <v>0.14259597806215721</v>
      </c>
      <c r="F40" s="5">
        <f>MAX(F34,'2018'!F34,'2017'!F33,'2016'!F33,'2015'!F39)</f>
        <v>0.62557077625570778</v>
      </c>
      <c r="G40" s="5">
        <f>MAX(G34,'2018'!G34,'2017'!G33,'2016'!G33,'2015'!G39)</f>
        <v>0.79586206896551726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topLeftCell="A11" workbookViewId="0">
      <selection activeCell="J29" sqref="J29"/>
    </sheetView>
  </sheetViews>
  <sheetFormatPr defaultColWidth="9.109375" defaultRowHeight="14.4" x14ac:dyDescent="0.3"/>
  <cols>
    <col min="1" max="1" width="13.44140625" style="2" bestFit="1" customWidth="1"/>
    <col min="2" max="2" width="12.5546875" style="2" bestFit="1" customWidth="1"/>
    <col min="3" max="3" width="16.5546875" style="2" bestFit="1" customWidth="1"/>
    <col min="4" max="4" width="13.109375" style="2" bestFit="1" customWidth="1"/>
    <col min="5" max="5" width="13.44140625" style="2" bestFit="1" customWidth="1"/>
    <col min="6" max="6" width="18.44140625" style="2" customWidth="1"/>
    <col min="7" max="16384" width="9.109375" style="2"/>
  </cols>
  <sheetData>
    <row r="1" spans="1:8" ht="18" x14ac:dyDescent="0.35">
      <c r="A1" s="12">
        <v>2018</v>
      </c>
    </row>
    <row r="2" spans="1:8" ht="18" x14ac:dyDescent="0.35">
      <c r="A2" s="12"/>
    </row>
    <row r="3" spans="1:8" ht="15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5" spans="1:8" x14ac:dyDescent="0.3">
      <c r="A5" s="2" t="s">
        <v>9</v>
      </c>
      <c r="B5" s="2">
        <v>196</v>
      </c>
      <c r="C5" s="3">
        <v>234</v>
      </c>
      <c r="D5" s="2">
        <v>524</v>
      </c>
      <c r="E5" s="2">
        <v>1313</v>
      </c>
    </row>
    <row r="7" spans="1:8" x14ac:dyDescent="0.3">
      <c r="A7" s="2" t="s">
        <v>7</v>
      </c>
      <c r="B7" s="2">
        <v>238</v>
      </c>
      <c r="C7" s="3">
        <v>0</v>
      </c>
      <c r="D7" s="2">
        <v>583</v>
      </c>
      <c r="E7" s="2">
        <v>1531</v>
      </c>
    </row>
    <row r="9" spans="1:8" x14ac:dyDescent="0.3">
      <c r="A9" s="2" t="s">
        <v>8</v>
      </c>
      <c r="B9" s="2">
        <v>155</v>
      </c>
      <c r="C9" s="3">
        <v>400</v>
      </c>
      <c r="D9" s="2">
        <v>692</v>
      </c>
      <c r="E9" s="2">
        <v>1445</v>
      </c>
    </row>
    <row r="12" spans="1:8" ht="15.6" x14ac:dyDescent="0.3">
      <c r="A12" s="1" t="s">
        <v>0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H12" s="1" t="s">
        <v>25</v>
      </c>
    </row>
    <row r="14" spans="1:8" x14ac:dyDescent="0.3">
      <c r="A14" s="2" t="s">
        <v>9</v>
      </c>
      <c r="B14" s="2">
        <v>5286</v>
      </c>
      <c r="C14" s="3">
        <v>3745</v>
      </c>
      <c r="D14" s="2">
        <v>20426</v>
      </c>
      <c r="E14" s="2">
        <v>44973</v>
      </c>
      <c r="F14" s="2">
        <f>SUM(B14:E14)</f>
        <v>74430</v>
      </c>
      <c r="H14" s="7">
        <f>F14/SUM(B25:E25)</f>
        <v>586.06299212598424</v>
      </c>
    </row>
    <row r="15" spans="1:8" x14ac:dyDescent="0.3">
      <c r="H15" s="7"/>
    </row>
    <row r="16" spans="1:8" x14ac:dyDescent="0.3">
      <c r="A16" s="2" t="s">
        <v>7</v>
      </c>
      <c r="B16" s="2">
        <v>2620</v>
      </c>
      <c r="C16" s="3">
        <v>0</v>
      </c>
      <c r="D16" s="2">
        <v>5250</v>
      </c>
      <c r="E16" s="2">
        <v>32155</v>
      </c>
      <c r="F16" s="2">
        <f>SUM(B16:E16)</f>
        <v>40025</v>
      </c>
      <c r="H16" s="7">
        <f>F16/SUM(B27:E27)</f>
        <v>909.65909090909088</v>
      </c>
    </row>
    <row r="17" spans="1:8" x14ac:dyDescent="0.3">
      <c r="H17" s="7"/>
    </row>
    <row r="18" spans="1:8" x14ac:dyDescent="0.3">
      <c r="A18" s="2" t="s">
        <v>8</v>
      </c>
      <c r="B18" s="2">
        <v>18472</v>
      </c>
      <c r="C18" s="3">
        <v>800</v>
      </c>
      <c r="D18" s="2">
        <v>99652</v>
      </c>
      <c r="E18" s="2">
        <v>73704</v>
      </c>
      <c r="F18" s="2">
        <f>SUM(B18:E18)</f>
        <v>192628</v>
      </c>
      <c r="H18" s="7">
        <f>F18/SUM(B29:E29)</f>
        <v>566.55294117647054</v>
      </c>
    </row>
    <row r="19" spans="1:8" ht="15" thickBot="1" x14ac:dyDescent="0.35">
      <c r="B19" s="4"/>
      <c r="C19" s="4"/>
      <c r="D19" s="4"/>
      <c r="E19" s="4"/>
      <c r="F19" s="4"/>
      <c r="H19" s="8"/>
    </row>
    <row r="20" spans="1:8" x14ac:dyDescent="0.3">
      <c r="A20" s="2" t="s">
        <v>14</v>
      </c>
      <c r="B20" s="2">
        <f>SUM(B14:B18)</f>
        <v>26378</v>
      </c>
      <c r="C20" s="2">
        <f>SUM(C14:C18)</f>
        <v>4545</v>
      </c>
      <c r="D20" s="2">
        <f>SUM(D14:D18)</f>
        <v>125328</v>
      </c>
      <c r="E20" s="2">
        <f>SUM(E14:E18)</f>
        <v>150832</v>
      </c>
      <c r="F20" s="2">
        <f>SUM(F14:F18)</f>
        <v>307083</v>
      </c>
      <c r="H20" s="7">
        <f>F20/365</f>
        <v>841.32328767123283</v>
      </c>
    </row>
    <row r="21" spans="1:8" x14ac:dyDescent="0.3">
      <c r="H21" s="10"/>
    </row>
    <row r="23" spans="1:8" ht="15.6" x14ac:dyDescent="0.3">
      <c r="A23" s="1" t="s">
        <v>0</v>
      </c>
      <c r="B23" s="1" t="s">
        <v>10</v>
      </c>
      <c r="C23" s="1" t="s">
        <v>11</v>
      </c>
      <c r="D23" s="1" t="s">
        <v>12</v>
      </c>
      <c r="E23" s="1" t="s">
        <v>13</v>
      </c>
      <c r="F23" s="1" t="s">
        <v>15</v>
      </c>
      <c r="H23" s="1" t="s">
        <v>14</v>
      </c>
    </row>
    <row r="25" spans="1:8" x14ac:dyDescent="0.3">
      <c r="A25" s="2" t="s">
        <v>9</v>
      </c>
      <c r="B25" s="2">
        <v>27</v>
      </c>
      <c r="C25" s="3">
        <v>17</v>
      </c>
      <c r="D25" s="2">
        <v>39</v>
      </c>
      <c r="E25" s="2">
        <v>44</v>
      </c>
      <c r="F25" s="2">
        <v>237</v>
      </c>
      <c r="H25" s="2">
        <f>SUM(B25:F25)</f>
        <v>364</v>
      </c>
    </row>
    <row r="27" spans="1:8" x14ac:dyDescent="0.3">
      <c r="A27" s="2" t="s">
        <v>7</v>
      </c>
      <c r="B27" s="2">
        <v>11</v>
      </c>
      <c r="C27" s="3">
        <v>0</v>
      </c>
      <c r="D27" s="2">
        <v>9</v>
      </c>
      <c r="E27" s="2">
        <v>24</v>
      </c>
      <c r="F27" s="2">
        <v>321</v>
      </c>
      <c r="H27" s="2">
        <f>SUM(B27:F27)</f>
        <v>365</v>
      </c>
    </row>
    <row r="29" spans="1:8" x14ac:dyDescent="0.3">
      <c r="A29" s="2" t="s">
        <v>8</v>
      </c>
      <c r="B29" s="2">
        <v>119</v>
      </c>
      <c r="C29" s="3">
        <v>2</v>
      </c>
      <c r="D29" s="2">
        <v>144</v>
      </c>
      <c r="E29" s="2">
        <v>75</v>
      </c>
      <c r="F29" s="2">
        <v>25</v>
      </c>
      <c r="H29" s="2">
        <f>SUM(B29:F29)</f>
        <v>365</v>
      </c>
    </row>
    <row r="30" spans="1:8" ht="15" thickBot="1" x14ac:dyDescent="0.35">
      <c r="B30" s="4"/>
      <c r="C30" s="4"/>
      <c r="D30" s="4"/>
      <c r="E30" s="4"/>
      <c r="F30" s="4"/>
      <c r="H30" s="4"/>
    </row>
    <row r="31" spans="1:8" x14ac:dyDescent="0.3">
      <c r="A31" s="2" t="s">
        <v>14</v>
      </c>
      <c r="B31" s="2">
        <f xml:space="preserve"> SUM(B25:B29)</f>
        <v>157</v>
      </c>
      <c r="C31" s="2">
        <f xml:space="preserve"> SUM(C25:C29)</f>
        <v>19</v>
      </c>
      <c r="D31" s="2">
        <f xml:space="preserve"> SUM(D25:D29)</f>
        <v>192</v>
      </c>
      <c r="E31" s="2">
        <f xml:space="preserve"> SUM(E25:E29)</f>
        <v>143</v>
      </c>
      <c r="F31" s="2">
        <f xml:space="preserve"> SUM(F25:F29)</f>
        <v>583</v>
      </c>
      <c r="H31" s="2">
        <f>SUM(H25:H29)</f>
        <v>1094</v>
      </c>
    </row>
    <row r="33" spans="1:8" x14ac:dyDescent="0.3">
      <c r="D33" s="6" t="s">
        <v>36</v>
      </c>
      <c r="E33" s="6" t="s">
        <v>37</v>
      </c>
      <c r="G33" s="6" t="s">
        <v>35</v>
      </c>
    </row>
    <row r="34" spans="1:8" x14ac:dyDescent="0.3">
      <c r="A34" s="2" t="s">
        <v>28</v>
      </c>
      <c r="B34" s="5">
        <f>B31/$H$31</f>
        <v>0.14351005484460694</v>
      </c>
      <c r="C34" s="5">
        <f>C31/$H$31</f>
        <v>1.736745886654479E-2</v>
      </c>
      <c r="D34" s="5">
        <f>D31/$H$31</f>
        <v>0.17550274223034734</v>
      </c>
      <c r="E34" s="5">
        <f>E31/$H$31</f>
        <v>0.13071297989031078</v>
      </c>
      <c r="F34" s="5">
        <f>F31/$H$31</f>
        <v>0.53290676416819016</v>
      </c>
      <c r="G34" s="5">
        <f>F34+B34+C34</f>
        <v>0.69378427787934183</v>
      </c>
      <c r="H34" s="5">
        <f>H31/$H$31</f>
        <v>1</v>
      </c>
    </row>
    <row r="36" spans="1:8" x14ac:dyDescent="0.3">
      <c r="A36" s="2" t="s">
        <v>24</v>
      </c>
      <c r="B36" s="5">
        <f>(B34+'2017'!B33+'2016'!B33+'2015'!B39)/4</f>
        <v>0.13483320653414496</v>
      </c>
      <c r="C36" s="5">
        <f>(C34+'2017'!C33+'2016'!C33+'2015'!C39)/4</f>
        <v>7.9293008888608713E-2</v>
      </c>
      <c r="D36" s="5">
        <f>(D34+'2017'!D33+'2016'!D33+'2015'!D39)/4</f>
        <v>0.18878111293705779</v>
      </c>
      <c r="E36" s="5">
        <f>(E34+'2017'!E33+'2016'!E33+'2015'!E39)/4</f>
        <v>0.10739165002157458</v>
      </c>
      <c r="F36" s="5">
        <f>(F34+'2017'!F33+'2016'!F33+'2015'!F39)/4</f>
        <v>0.48970102161861395</v>
      </c>
      <c r="G36" s="5">
        <f>F36+B36+C36</f>
        <v>0.70382723704136763</v>
      </c>
      <c r="H36" s="5">
        <f>SUM(B36:F36)</f>
        <v>1</v>
      </c>
    </row>
    <row r="37" spans="1:8" x14ac:dyDescent="0.3">
      <c r="A37" s="2" t="s">
        <v>38</v>
      </c>
    </row>
    <row r="38" spans="1:8" x14ac:dyDescent="0.3">
      <c r="D38" s="6"/>
      <c r="E38" s="6"/>
      <c r="G38" s="6"/>
    </row>
    <row r="39" spans="1:8" x14ac:dyDescent="0.3">
      <c r="A39" s="2" t="s">
        <v>33</v>
      </c>
      <c r="B39" s="5">
        <f>MIN(B34,'2017'!B33,'2016'!B33,'2015'!B39)</f>
        <v>9.9543378995433793E-2</v>
      </c>
      <c r="C39" s="5">
        <f>MIN(C34,'2017'!C33,'2016'!C33,'2015'!C39)</f>
        <v>0</v>
      </c>
      <c r="D39" s="5">
        <f>MIN(D34,'2017'!D33,'2016'!D33,'2015'!D39)</f>
        <v>0.12275862068965518</v>
      </c>
      <c r="E39" s="5">
        <f>MIN(E34,'2017'!E33,'2016'!E33,'2015'!E39)</f>
        <v>8.137931034482758E-2</v>
      </c>
      <c r="F39" s="5">
        <f>MIN(F34,'2017'!F33,'2016'!F33,'2015'!F39)</f>
        <v>0.32998171846435098</v>
      </c>
      <c r="G39" s="5">
        <f>MIN(G34,'2017'!G33,'2016'!G33,'2015'!G39)</f>
        <v>0.60054844606946978</v>
      </c>
    </row>
    <row r="40" spans="1:8" x14ac:dyDescent="0.3">
      <c r="A40" s="2" t="s">
        <v>34</v>
      </c>
      <c r="B40" s="5">
        <f>MAX(B34,'2017'!B33,'2016'!B33,'2015'!B39)</f>
        <v>0.17379310344827587</v>
      </c>
      <c r="C40" s="5">
        <f>MAX(C34,'2017'!C33,'2016'!C33,'2015'!C39)</f>
        <v>0.15172413793103448</v>
      </c>
      <c r="D40" s="5">
        <f>MAX(D34,'2017'!D33,'2016'!D33,'2015'!D39)</f>
        <v>0.26508226691042047</v>
      </c>
      <c r="E40" s="5">
        <f>MAX(E34,'2017'!E33,'2016'!E33,'2015'!E39)</f>
        <v>0.1343692870201097</v>
      </c>
      <c r="F40" s="5">
        <f>MAX(F34,'2017'!F33,'2016'!F33,'2015'!F39)</f>
        <v>0.62557077625570778</v>
      </c>
      <c r="G40" s="5">
        <f>MAX(G34,'2017'!G33,'2016'!G33,'2015'!G39)</f>
        <v>0.79586206896551726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5"/>
  <sheetViews>
    <sheetView topLeftCell="A11" workbookViewId="0">
      <selection activeCell="G32" sqref="G32"/>
    </sheetView>
  </sheetViews>
  <sheetFormatPr defaultColWidth="9.109375" defaultRowHeight="14.4" x14ac:dyDescent="0.3"/>
  <cols>
    <col min="1" max="1" width="13.44140625" style="2" bestFit="1" customWidth="1"/>
    <col min="2" max="2" width="12.5546875" style="2" bestFit="1" customWidth="1"/>
    <col min="3" max="3" width="16.5546875" style="2" bestFit="1" customWidth="1"/>
    <col min="4" max="4" width="13.109375" style="2" bestFit="1" customWidth="1"/>
    <col min="5" max="5" width="13.44140625" style="2" bestFit="1" customWidth="1"/>
    <col min="6" max="6" width="18.44140625" style="2" customWidth="1"/>
    <col min="7" max="10" width="9.109375" style="2"/>
    <col min="11" max="11" width="11" style="2" customWidth="1"/>
    <col min="12" max="16384" width="9.109375" style="2"/>
  </cols>
  <sheetData>
    <row r="1" spans="1:8" ht="18" x14ac:dyDescent="0.35">
      <c r="A1" s="12">
        <v>2017</v>
      </c>
    </row>
    <row r="3" spans="1:8" ht="15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5" spans="1:8" x14ac:dyDescent="0.3">
      <c r="A5" s="2" t="s">
        <v>7</v>
      </c>
      <c r="B5" s="2">
        <v>0</v>
      </c>
      <c r="C5" s="2">
        <v>0</v>
      </c>
      <c r="D5" s="2">
        <v>0</v>
      </c>
      <c r="E5" s="2">
        <v>0</v>
      </c>
    </row>
    <row r="7" spans="1:8" x14ac:dyDescent="0.3">
      <c r="A7" s="2" t="s">
        <v>8</v>
      </c>
      <c r="B7" s="2">
        <v>198</v>
      </c>
      <c r="C7" s="3">
        <v>0</v>
      </c>
      <c r="D7" s="2">
        <v>562</v>
      </c>
      <c r="E7" s="2">
        <v>1341</v>
      </c>
    </row>
    <row r="9" spans="1:8" x14ac:dyDescent="0.3">
      <c r="A9" s="2" t="s">
        <v>9</v>
      </c>
      <c r="B9" s="2">
        <v>244</v>
      </c>
      <c r="C9" s="3">
        <v>0</v>
      </c>
      <c r="D9" s="2">
        <v>767</v>
      </c>
      <c r="E9" s="2">
        <v>1538</v>
      </c>
    </row>
    <row r="12" spans="1:8" ht="15.6" x14ac:dyDescent="0.3">
      <c r="A12" s="1" t="s">
        <v>0</v>
      </c>
      <c r="B12" s="1" t="s">
        <v>16</v>
      </c>
      <c r="C12" s="1" t="s">
        <v>17</v>
      </c>
      <c r="D12" s="1" t="s">
        <v>18</v>
      </c>
      <c r="E12" s="1" t="s">
        <v>19</v>
      </c>
      <c r="F12" s="6" t="s">
        <v>20</v>
      </c>
      <c r="H12" s="6" t="s">
        <v>26</v>
      </c>
    </row>
    <row r="14" spans="1:8" x14ac:dyDescent="0.3">
      <c r="A14" s="2" t="s">
        <v>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H14" s="9">
        <v>0</v>
      </c>
    </row>
    <row r="15" spans="1:8" x14ac:dyDescent="0.3">
      <c r="H15" s="7"/>
    </row>
    <row r="16" spans="1:8" x14ac:dyDescent="0.3">
      <c r="A16" s="2" t="s">
        <v>8</v>
      </c>
      <c r="B16" s="2">
        <v>17851</v>
      </c>
      <c r="C16" s="3">
        <v>0</v>
      </c>
      <c r="D16" s="2">
        <v>69747</v>
      </c>
      <c r="E16" s="2">
        <v>75649</v>
      </c>
      <c r="F16" s="2">
        <v>163474</v>
      </c>
      <c r="H16" s="7">
        <f>F16/SUM(B27:E27)</f>
        <v>571.58741258741259</v>
      </c>
    </row>
    <row r="17" spans="1:14" x14ac:dyDescent="0.3">
      <c r="H17" s="7"/>
    </row>
    <row r="18" spans="1:14" x14ac:dyDescent="0.3">
      <c r="A18" s="2" t="s">
        <v>9</v>
      </c>
      <c r="B18" s="2">
        <v>4147</v>
      </c>
      <c r="C18" s="2">
        <v>0</v>
      </c>
      <c r="D18" s="2">
        <v>54428</v>
      </c>
      <c r="E18" s="2">
        <v>18196</v>
      </c>
      <c r="F18" s="2">
        <v>76722</v>
      </c>
      <c r="H18" s="7">
        <f>F18/SUM(B29:E29)</f>
        <v>618.72580645161293</v>
      </c>
    </row>
    <row r="19" spans="1:14" ht="15" thickBot="1" x14ac:dyDescent="0.35">
      <c r="B19" s="4"/>
      <c r="C19" s="4"/>
      <c r="D19" s="4"/>
      <c r="E19" s="4"/>
      <c r="F19" s="4"/>
      <c r="H19" s="8"/>
      <c r="J19" s="11"/>
      <c r="K19" s="11"/>
      <c r="L19" s="11"/>
      <c r="M19" s="11"/>
      <c r="N19" s="11"/>
    </row>
    <row r="20" spans="1:14" x14ac:dyDescent="0.3">
      <c r="A20" s="2" t="s">
        <v>14</v>
      </c>
      <c r="B20" s="2">
        <f>SUM(B16:B18)</f>
        <v>21998</v>
      </c>
      <c r="C20" s="2">
        <f>SUM(C16:C18)</f>
        <v>0</v>
      </c>
      <c r="D20" s="2">
        <f>SUM(D16:D18)</f>
        <v>124175</v>
      </c>
      <c r="E20" s="2">
        <f>SUM(E16:E18)</f>
        <v>93845</v>
      </c>
      <c r="F20" s="2">
        <f>SUM(F16:F18)</f>
        <v>240196</v>
      </c>
      <c r="H20" s="7">
        <f>SUM(H16:H18)</f>
        <v>1190.3132190390256</v>
      </c>
      <c r="J20" s="11"/>
      <c r="K20" s="11"/>
      <c r="L20" s="11"/>
      <c r="M20" s="11"/>
      <c r="N20" s="11"/>
    </row>
    <row r="21" spans="1:14" x14ac:dyDescent="0.3">
      <c r="H21" s="10"/>
      <c r="J21" s="11"/>
      <c r="K21" s="11"/>
      <c r="L21" s="10"/>
      <c r="M21" s="11"/>
      <c r="N21" s="11"/>
    </row>
    <row r="22" spans="1:14" x14ac:dyDescent="0.3">
      <c r="J22" s="11"/>
      <c r="K22" s="11"/>
      <c r="L22" s="11"/>
      <c r="M22" s="11"/>
      <c r="N22" s="11"/>
    </row>
    <row r="23" spans="1:14" ht="15.6" x14ac:dyDescent="0.3">
      <c r="A23" s="1" t="s">
        <v>0</v>
      </c>
      <c r="B23" s="1" t="s">
        <v>10</v>
      </c>
      <c r="C23" s="1" t="s">
        <v>11</v>
      </c>
      <c r="D23" s="1" t="s">
        <v>12</v>
      </c>
      <c r="E23" s="1" t="s">
        <v>13</v>
      </c>
      <c r="F23" s="1" t="s">
        <v>15</v>
      </c>
      <c r="H23" s="1" t="s">
        <v>14</v>
      </c>
      <c r="J23" s="11"/>
      <c r="K23" s="11"/>
      <c r="L23" s="11"/>
      <c r="M23" s="11"/>
      <c r="N23" s="11"/>
    </row>
    <row r="25" spans="1:14" x14ac:dyDescent="0.3">
      <c r="A25" s="2" t="s">
        <v>7</v>
      </c>
      <c r="B25" s="2">
        <v>0</v>
      </c>
      <c r="C25" s="3">
        <v>0</v>
      </c>
      <c r="D25" s="2">
        <v>0</v>
      </c>
      <c r="E25" s="2">
        <v>0</v>
      </c>
      <c r="F25" s="2">
        <v>365</v>
      </c>
      <c r="H25" s="2">
        <f>SUM(B25:F25)</f>
        <v>365</v>
      </c>
    </row>
    <row r="27" spans="1:14" x14ac:dyDescent="0.3">
      <c r="A27" s="2" t="s">
        <v>8</v>
      </c>
      <c r="B27" s="2">
        <v>90</v>
      </c>
      <c r="C27" s="3">
        <v>0</v>
      </c>
      <c r="D27" s="2">
        <v>124</v>
      </c>
      <c r="E27" s="2">
        <v>72</v>
      </c>
      <c r="F27" s="2">
        <v>79</v>
      </c>
      <c r="H27" s="2">
        <f>SUM(B27:F27)</f>
        <v>365</v>
      </c>
    </row>
    <row r="29" spans="1:14" x14ac:dyDescent="0.3">
      <c r="A29" s="2" t="s">
        <v>9</v>
      </c>
      <c r="B29" s="2">
        <v>19</v>
      </c>
      <c r="C29" s="3">
        <v>0</v>
      </c>
      <c r="D29" s="2">
        <v>86</v>
      </c>
      <c r="E29" s="2">
        <v>19</v>
      </c>
      <c r="F29" s="2">
        <v>241</v>
      </c>
      <c r="H29" s="2">
        <f>SUM(B29:F29)</f>
        <v>365</v>
      </c>
    </row>
    <row r="30" spans="1:14" ht="15" thickBot="1" x14ac:dyDescent="0.35">
      <c r="B30" s="4"/>
      <c r="C30" s="4"/>
      <c r="D30" s="4"/>
      <c r="E30" s="4"/>
      <c r="F30" s="4"/>
      <c r="H30" s="4"/>
    </row>
    <row r="31" spans="1:14" x14ac:dyDescent="0.3">
      <c r="A31" s="2" t="s">
        <v>14</v>
      </c>
      <c r="B31" s="2">
        <f xml:space="preserve"> SUM(B25:B29)</f>
        <v>109</v>
      </c>
      <c r="C31" s="2">
        <f xml:space="preserve"> SUM(C25:C29)</f>
        <v>0</v>
      </c>
      <c r="D31" s="2">
        <f xml:space="preserve"> SUM(D25:D29)</f>
        <v>210</v>
      </c>
      <c r="E31" s="2">
        <f xml:space="preserve"> SUM(E25:E29)</f>
        <v>91</v>
      </c>
      <c r="F31" s="2">
        <f xml:space="preserve"> SUM(F25:F29)</f>
        <v>685</v>
      </c>
      <c r="H31" s="2">
        <f>SUM(H25:H29)</f>
        <v>1095</v>
      </c>
    </row>
    <row r="32" spans="1:14" x14ac:dyDescent="0.3">
      <c r="G32" s="6" t="s">
        <v>35</v>
      </c>
    </row>
    <row r="33" spans="1:8" x14ac:dyDescent="0.3">
      <c r="A33" s="2" t="s">
        <v>29</v>
      </c>
      <c r="B33" s="5">
        <f>B31/$H$31</f>
        <v>9.9543378995433793E-2</v>
      </c>
      <c r="C33" s="5">
        <f>C31/$H$31</f>
        <v>0</v>
      </c>
      <c r="D33" s="5">
        <f>D31/$H$31</f>
        <v>0.19178082191780821</v>
      </c>
      <c r="E33" s="5">
        <f>E31/$H$31</f>
        <v>8.3105022831050229E-2</v>
      </c>
      <c r="F33" s="5">
        <f>F31/$H$31</f>
        <v>0.62557077625570778</v>
      </c>
      <c r="G33" s="5">
        <f>F33+B33+C33</f>
        <v>0.72511415525114153</v>
      </c>
      <c r="H33" s="5">
        <f>H31/$H$31</f>
        <v>1</v>
      </c>
    </row>
    <row r="35" spans="1:8" x14ac:dyDescent="0.3">
      <c r="B35" s="5"/>
      <c r="C35" s="5"/>
      <c r="D35" s="5"/>
      <c r="E35" s="5"/>
      <c r="F35" s="5"/>
      <c r="H35" s="5"/>
    </row>
  </sheetData>
  <pageMargins left="0.7" right="0.7" top="0.75" bottom="0.75" header="0.3" footer="0.3"/>
  <pageSetup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workbookViewId="0">
      <selection activeCell="G32" sqref="G32"/>
    </sheetView>
  </sheetViews>
  <sheetFormatPr defaultRowHeight="14.4" x14ac:dyDescent="0.3"/>
  <cols>
    <col min="1" max="1" width="11.109375" bestFit="1" customWidth="1"/>
    <col min="2" max="2" width="12.6640625" bestFit="1" customWidth="1"/>
    <col min="3" max="3" width="16.33203125" bestFit="1" customWidth="1"/>
    <col min="4" max="4" width="13.33203125" bestFit="1" customWidth="1"/>
    <col min="5" max="5" width="12.6640625" bestFit="1" customWidth="1"/>
    <col min="6" max="6" width="17.88671875" bestFit="1" customWidth="1"/>
    <col min="8" max="8" width="14.44140625" bestFit="1" customWidth="1"/>
    <col min="9" max="9" width="7.33203125" bestFit="1" customWidth="1"/>
  </cols>
  <sheetData>
    <row r="1" spans="1:9" ht="18" x14ac:dyDescent="0.35">
      <c r="A1" s="12">
        <v>2016</v>
      </c>
    </row>
    <row r="3" spans="1:9" ht="15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/>
      <c r="G3" s="2"/>
      <c r="H3" s="2"/>
      <c r="I3" s="2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2" t="s">
        <v>5</v>
      </c>
      <c r="B5" s="2">
        <v>136</v>
      </c>
      <c r="C5" s="3">
        <v>0</v>
      </c>
      <c r="D5" s="2">
        <v>697</v>
      </c>
      <c r="E5" s="2">
        <v>1175</v>
      </c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 t="s">
        <v>7</v>
      </c>
      <c r="B7" s="2">
        <v>307</v>
      </c>
      <c r="C7" s="3">
        <v>263</v>
      </c>
      <c r="D7" s="2">
        <v>727</v>
      </c>
      <c r="E7" s="2">
        <v>1425</v>
      </c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 t="s">
        <v>8</v>
      </c>
      <c r="B9" s="2">
        <v>160</v>
      </c>
      <c r="C9" s="3">
        <v>600</v>
      </c>
      <c r="D9" s="2">
        <v>809</v>
      </c>
      <c r="E9" s="2">
        <v>1457</v>
      </c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5.6" x14ac:dyDescent="0.3">
      <c r="A12" s="1" t="s">
        <v>0</v>
      </c>
      <c r="B12" s="1" t="s">
        <v>16</v>
      </c>
      <c r="C12" s="1" t="s">
        <v>17</v>
      </c>
      <c r="D12" s="1" t="s">
        <v>18</v>
      </c>
      <c r="E12" s="1" t="s">
        <v>19</v>
      </c>
      <c r="F12" s="6" t="s">
        <v>20</v>
      </c>
      <c r="G12" s="2"/>
      <c r="H12" s="6" t="s">
        <v>27</v>
      </c>
      <c r="I12" s="2"/>
    </row>
    <row r="13" spans="1:9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3">
      <c r="A14" s="2" t="s">
        <v>5</v>
      </c>
      <c r="B14" s="2">
        <v>815</v>
      </c>
      <c r="C14" s="3">
        <v>0</v>
      </c>
      <c r="D14" s="2">
        <v>48062</v>
      </c>
      <c r="E14" s="2">
        <v>17304</v>
      </c>
      <c r="F14" s="2">
        <v>66181</v>
      </c>
      <c r="G14" s="2"/>
      <c r="H14" s="7">
        <f>F14/SUM(B25:E25)</f>
        <v>704.05319148936167</v>
      </c>
      <c r="I14" s="2"/>
    </row>
    <row r="15" spans="1:9" x14ac:dyDescent="0.3">
      <c r="A15" s="2"/>
      <c r="B15" s="2"/>
      <c r="C15" s="2"/>
      <c r="D15" s="2"/>
      <c r="E15" s="2"/>
      <c r="F15" s="2"/>
      <c r="G15" s="2"/>
      <c r="H15" s="7"/>
      <c r="I15" s="2"/>
    </row>
    <row r="16" spans="1:9" x14ac:dyDescent="0.3">
      <c r="A16" s="2" t="s">
        <v>7</v>
      </c>
      <c r="B16" s="2">
        <v>25755</v>
      </c>
      <c r="C16" s="3">
        <v>42340</v>
      </c>
      <c r="D16" s="2">
        <v>11630</v>
      </c>
      <c r="E16" s="2">
        <v>71994</v>
      </c>
      <c r="F16" s="2">
        <v>151669</v>
      </c>
      <c r="G16" s="2"/>
      <c r="H16" s="7">
        <f>F16/SUM(B27:E27)</f>
        <v>471.02173913043481</v>
      </c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7"/>
      <c r="I17" s="2"/>
    </row>
    <row r="18" spans="1:9" x14ac:dyDescent="0.3">
      <c r="A18" s="2" t="s">
        <v>8</v>
      </c>
      <c r="B18" s="2">
        <v>7056</v>
      </c>
      <c r="C18" s="3">
        <v>600</v>
      </c>
      <c r="D18" s="2">
        <v>165110</v>
      </c>
      <c r="E18" s="2">
        <v>80967</v>
      </c>
      <c r="F18" s="2">
        <v>253463</v>
      </c>
      <c r="G18" s="2"/>
      <c r="H18" s="7">
        <f>F18/SUM(B29:E29)</f>
        <v>799.56782334384854</v>
      </c>
      <c r="I18" s="2"/>
    </row>
    <row r="19" spans="1:9" ht="15" thickBot="1" x14ac:dyDescent="0.35">
      <c r="A19" s="2"/>
      <c r="B19" s="4"/>
      <c r="C19" s="4"/>
      <c r="D19" s="4"/>
      <c r="E19" s="4"/>
      <c r="F19" s="4"/>
      <c r="G19" s="2"/>
      <c r="H19" s="8"/>
      <c r="I19" s="2"/>
    </row>
    <row r="20" spans="1:9" x14ac:dyDescent="0.3">
      <c r="A20" s="2" t="s">
        <v>14</v>
      </c>
      <c r="B20" s="2">
        <f>SUM(B14:B18)</f>
        <v>33626</v>
      </c>
      <c r="C20" s="2">
        <f>SUM(C14:C18)</f>
        <v>42940</v>
      </c>
      <c r="D20" s="2">
        <f>SUM(D14:D18)</f>
        <v>224802</v>
      </c>
      <c r="E20" s="2">
        <f>SUM(E14:E18)</f>
        <v>170265</v>
      </c>
      <c r="F20" s="2">
        <f>SUM(F14:F18)</f>
        <v>471313</v>
      </c>
      <c r="G20" s="2"/>
      <c r="H20" s="7">
        <f>F20/365</f>
        <v>1291.2684931506849</v>
      </c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10"/>
      <c r="I21" s="2"/>
    </row>
    <row r="22" spans="1:9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ht="15.6" x14ac:dyDescent="0.3">
      <c r="A23" s="1" t="s">
        <v>0</v>
      </c>
      <c r="B23" s="1" t="s">
        <v>10</v>
      </c>
      <c r="C23" s="1" t="s">
        <v>11</v>
      </c>
      <c r="D23" s="1" t="s">
        <v>12</v>
      </c>
      <c r="E23" s="1" t="s">
        <v>13</v>
      </c>
      <c r="F23" s="1" t="s">
        <v>15</v>
      </c>
      <c r="G23" s="2"/>
      <c r="H23" s="1" t="s">
        <v>14</v>
      </c>
      <c r="I23" s="2"/>
    </row>
    <row r="24" spans="1:9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3">
      <c r="A25" s="2" t="s">
        <v>5</v>
      </c>
      <c r="B25" s="2">
        <v>6</v>
      </c>
      <c r="C25" s="3">
        <v>0</v>
      </c>
      <c r="D25" s="2">
        <v>69</v>
      </c>
      <c r="E25" s="2">
        <v>19</v>
      </c>
      <c r="F25" s="2">
        <v>271</v>
      </c>
      <c r="G25" s="2"/>
      <c r="H25" s="2">
        <f>SUM(B25:F25)</f>
        <v>365</v>
      </c>
      <c r="I25" s="2"/>
    </row>
    <row r="26" spans="1:9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3">
      <c r="A27" s="2" t="s">
        <v>7</v>
      </c>
      <c r="B27" s="2">
        <v>84</v>
      </c>
      <c r="C27" s="3">
        <v>161</v>
      </c>
      <c r="D27" s="2">
        <v>17</v>
      </c>
      <c r="E27" s="2">
        <v>60</v>
      </c>
      <c r="F27" s="2">
        <v>43</v>
      </c>
      <c r="G27" s="2"/>
      <c r="H27" s="2">
        <f>SUM(B27:F27)</f>
        <v>365</v>
      </c>
      <c r="I27" s="2"/>
    </row>
    <row r="28" spans="1:9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3">
      <c r="A29" s="2" t="s">
        <v>8</v>
      </c>
      <c r="B29" s="2">
        <v>44</v>
      </c>
      <c r="C29" s="3">
        <v>1</v>
      </c>
      <c r="D29" s="2">
        <v>204</v>
      </c>
      <c r="E29" s="2">
        <v>68</v>
      </c>
      <c r="F29" s="2">
        <v>47</v>
      </c>
      <c r="G29" s="2"/>
      <c r="H29" s="2">
        <f>SUM(B29:F29)</f>
        <v>364</v>
      </c>
      <c r="I29" s="2"/>
    </row>
    <row r="30" spans="1:9" ht="15" thickBot="1" x14ac:dyDescent="0.35">
      <c r="A30" s="2"/>
      <c r="B30" s="4"/>
      <c r="C30" s="4"/>
      <c r="D30" s="4"/>
      <c r="E30" s="4"/>
      <c r="F30" s="4"/>
      <c r="G30" s="2"/>
      <c r="H30" s="4"/>
      <c r="I30" s="2"/>
    </row>
    <row r="31" spans="1:9" x14ac:dyDescent="0.3">
      <c r="A31" s="2" t="s">
        <v>14</v>
      </c>
      <c r="B31" s="2">
        <f xml:space="preserve"> SUM(B25:B29)</f>
        <v>134</v>
      </c>
      <c r="C31" s="2">
        <f xml:space="preserve"> SUM(C25:C29)</f>
        <v>162</v>
      </c>
      <c r="D31" s="2">
        <f xml:space="preserve"> SUM(D25:D29)</f>
        <v>290</v>
      </c>
      <c r="E31" s="2">
        <f xml:space="preserve"> SUM(E25:E29)</f>
        <v>147</v>
      </c>
      <c r="F31" s="2">
        <f xml:space="preserve"> SUM(F25:F29)</f>
        <v>361</v>
      </c>
      <c r="G31" s="2"/>
      <c r="H31" s="2">
        <f>SUM(H25:H29)</f>
        <v>1094</v>
      </c>
      <c r="I31" s="2"/>
    </row>
    <row r="32" spans="1:9" x14ac:dyDescent="0.3">
      <c r="A32" s="2"/>
      <c r="B32" s="2"/>
      <c r="C32" s="2"/>
      <c r="D32" s="2"/>
      <c r="E32" s="2"/>
      <c r="F32" s="2"/>
      <c r="G32" s="6" t="s">
        <v>35</v>
      </c>
      <c r="H32" s="2"/>
      <c r="I32" s="2"/>
    </row>
    <row r="33" spans="1:9" x14ac:dyDescent="0.3">
      <c r="A33" s="2" t="s">
        <v>30</v>
      </c>
      <c r="B33" s="5">
        <f>B31/$H$31</f>
        <v>0.12248628884826325</v>
      </c>
      <c r="C33" s="5">
        <f>C31/$H$31</f>
        <v>0.14808043875685559</v>
      </c>
      <c r="D33" s="5">
        <f>D31/$H$31</f>
        <v>0.26508226691042047</v>
      </c>
      <c r="E33" s="5">
        <f>E31/$H$31</f>
        <v>0.1343692870201097</v>
      </c>
      <c r="F33" s="5">
        <f>F31/$H$31</f>
        <v>0.32998171846435098</v>
      </c>
      <c r="G33" s="5">
        <f>F33+B33+C33</f>
        <v>0.60054844606946978</v>
      </c>
      <c r="H33" s="5">
        <f>H31/$H$31</f>
        <v>1</v>
      </c>
      <c r="I3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9"/>
  <sheetViews>
    <sheetView topLeftCell="A7" workbookViewId="0">
      <selection activeCell="F44" sqref="F44"/>
    </sheetView>
  </sheetViews>
  <sheetFormatPr defaultColWidth="9.109375" defaultRowHeight="14.4" x14ac:dyDescent="0.3"/>
  <cols>
    <col min="1" max="1" width="13.44140625" style="2" bestFit="1" customWidth="1"/>
    <col min="2" max="2" width="12.5546875" style="2" bestFit="1" customWidth="1"/>
    <col min="3" max="3" width="16.5546875" style="2" bestFit="1" customWidth="1"/>
    <col min="4" max="4" width="13.109375" style="2" bestFit="1" customWidth="1"/>
    <col min="5" max="5" width="13.44140625" style="2" bestFit="1" customWidth="1"/>
    <col min="6" max="6" width="18.44140625" style="2" customWidth="1"/>
    <col min="7" max="16384" width="9.109375" style="2"/>
  </cols>
  <sheetData>
    <row r="1" spans="1:8" ht="18" x14ac:dyDescent="0.35">
      <c r="A1" s="12">
        <v>2015</v>
      </c>
    </row>
    <row r="3" spans="1:8" ht="15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5" spans="1:8" x14ac:dyDescent="0.3">
      <c r="A5" s="2" t="s">
        <v>5</v>
      </c>
      <c r="B5" s="2">
        <v>206</v>
      </c>
      <c r="C5" s="3">
        <v>200</v>
      </c>
      <c r="D5" s="2">
        <v>707</v>
      </c>
      <c r="E5" s="2">
        <v>1526</v>
      </c>
    </row>
    <row r="7" spans="1:8" x14ac:dyDescent="0.3">
      <c r="A7" s="2" t="s">
        <v>7</v>
      </c>
      <c r="B7" s="2">
        <v>303</v>
      </c>
      <c r="C7" s="3">
        <v>284</v>
      </c>
      <c r="D7" s="2">
        <v>825</v>
      </c>
      <c r="E7" s="2">
        <v>1447</v>
      </c>
    </row>
    <row r="9" spans="1:8" x14ac:dyDescent="0.3">
      <c r="A9" s="2" t="s">
        <v>8</v>
      </c>
      <c r="B9" s="2">
        <v>181</v>
      </c>
      <c r="C9" s="3">
        <v>216</v>
      </c>
      <c r="D9" s="2">
        <v>778</v>
      </c>
      <c r="E9" s="2">
        <v>1113</v>
      </c>
    </row>
    <row r="11" spans="1:8" x14ac:dyDescent="0.3">
      <c r="A11" s="2" t="s">
        <v>9</v>
      </c>
      <c r="B11" s="2">
        <v>401</v>
      </c>
      <c r="C11" s="3" t="s">
        <v>6</v>
      </c>
      <c r="D11" s="2">
        <v>570</v>
      </c>
      <c r="E11" s="2">
        <v>1720</v>
      </c>
    </row>
    <row r="14" spans="1:8" ht="15.6" x14ac:dyDescent="0.3">
      <c r="A14" s="1" t="s">
        <v>0</v>
      </c>
      <c r="B14" s="1" t="s">
        <v>16</v>
      </c>
      <c r="C14" s="1" t="s">
        <v>17</v>
      </c>
      <c r="D14" s="1" t="s">
        <v>18</v>
      </c>
      <c r="E14" s="1" t="s">
        <v>19</v>
      </c>
      <c r="F14" s="6" t="s">
        <v>20</v>
      </c>
      <c r="H14" s="6" t="s">
        <v>26</v>
      </c>
    </row>
    <row r="16" spans="1:8" x14ac:dyDescent="0.3">
      <c r="A16" s="2" t="s">
        <v>5</v>
      </c>
      <c r="B16" s="2">
        <v>7426</v>
      </c>
      <c r="C16" s="3">
        <v>200</v>
      </c>
      <c r="D16" s="2">
        <v>45237</v>
      </c>
      <c r="E16" s="2">
        <v>32977</v>
      </c>
      <c r="F16" s="2">
        <v>86180</v>
      </c>
      <c r="H16" s="7">
        <f>F16/SUM(B29:E29)</f>
        <v>662.92307692307691</v>
      </c>
    </row>
    <row r="17" spans="1:8" x14ac:dyDescent="0.3">
      <c r="H17" s="7"/>
    </row>
    <row r="18" spans="1:8" x14ac:dyDescent="0.3">
      <c r="A18" s="2" t="s">
        <v>7</v>
      </c>
      <c r="B18" s="2">
        <v>27582</v>
      </c>
      <c r="C18" s="3">
        <v>57551</v>
      </c>
      <c r="D18" s="2">
        <v>14850</v>
      </c>
      <c r="E18" s="2">
        <v>61865</v>
      </c>
      <c r="F18" s="2">
        <v>161848</v>
      </c>
      <c r="H18" s="7">
        <f>F18/SUM(B31:E31)</f>
        <v>443.41917808219176</v>
      </c>
    </row>
    <row r="19" spans="1:8" x14ac:dyDescent="0.3">
      <c r="H19" s="7"/>
    </row>
    <row r="20" spans="1:8" x14ac:dyDescent="0.3">
      <c r="A20" s="2" t="s">
        <v>8</v>
      </c>
      <c r="B20" s="2">
        <v>21891</v>
      </c>
      <c r="C20" s="3">
        <v>3450</v>
      </c>
      <c r="D20" s="2">
        <v>56050</v>
      </c>
      <c r="E20" s="2">
        <v>21825</v>
      </c>
      <c r="F20" s="2">
        <v>103216</v>
      </c>
      <c r="H20" s="7">
        <f>F20/SUM(B33:E33)</f>
        <v>441.09401709401709</v>
      </c>
    </row>
    <row r="21" spans="1:8" x14ac:dyDescent="0.3">
      <c r="H21" s="7"/>
    </row>
    <row r="22" spans="1:8" x14ac:dyDescent="0.3">
      <c r="A22" s="2" t="s">
        <v>9</v>
      </c>
      <c r="B22" s="2">
        <v>1202</v>
      </c>
      <c r="C22" s="3">
        <v>0</v>
      </c>
      <c r="D22" s="2">
        <v>13691</v>
      </c>
      <c r="E22" s="2">
        <v>14926</v>
      </c>
      <c r="F22" s="2">
        <v>29819</v>
      </c>
      <c r="H22" s="7">
        <f>F22/SUM(B35:E35)</f>
        <v>764.58974358974353</v>
      </c>
    </row>
    <row r="23" spans="1:8" ht="15" thickBot="1" x14ac:dyDescent="0.35">
      <c r="B23" s="4"/>
      <c r="C23" s="4"/>
      <c r="D23" s="4"/>
      <c r="E23" s="4"/>
      <c r="F23" s="4"/>
      <c r="H23" s="8"/>
    </row>
    <row r="24" spans="1:8" x14ac:dyDescent="0.3">
      <c r="A24" s="2" t="s">
        <v>14</v>
      </c>
      <c r="B24" s="2">
        <f>SUM(B16:B22)</f>
        <v>58101</v>
      </c>
      <c r="C24" s="2">
        <f>SUM(C16:C22)</f>
        <v>61201</v>
      </c>
      <c r="D24" s="2">
        <f>SUM(D16:D22)</f>
        <v>129828</v>
      </c>
      <c r="E24" s="2">
        <f>SUM(E16:E22)</f>
        <v>131593</v>
      </c>
      <c r="F24" s="2">
        <f>SUM(F17:F22)</f>
        <v>294883</v>
      </c>
      <c r="H24" s="7">
        <f>F24/365</f>
        <v>807.8986301369863</v>
      </c>
    </row>
    <row r="25" spans="1:8" x14ac:dyDescent="0.3">
      <c r="H25" s="10"/>
    </row>
    <row r="27" spans="1:8" ht="15.6" x14ac:dyDescent="0.3">
      <c r="A27" s="1" t="s">
        <v>0</v>
      </c>
      <c r="B27" s="1" t="s">
        <v>10</v>
      </c>
      <c r="C27" s="1" t="s">
        <v>11</v>
      </c>
      <c r="D27" s="1" t="s">
        <v>12</v>
      </c>
      <c r="E27" s="1" t="s">
        <v>13</v>
      </c>
      <c r="F27" s="1" t="s">
        <v>15</v>
      </c>
      <c r="H27" s="1" t="s">
        <v>14</v>
      </c>
    </row>
    <row r="29" spans="1:8" x14ac:dyDescent="0.3">
      <c r="A29" s="2" t="s">
        <v>5</v>
      </c>
      <c r="B29" s="2">
        <v>37</v>
      </c>
      <c r="C29" s="3">
        <v>1</v>
      </c>
      <c r="D29" s="2">
        <v>64</v>
      </c>
      <c r="E29" s="2">
        <v>28</v>
      </c>
      <c r="F29" s="2">
        <v>228</v>
      </c>
      <c r="H29" s="2">
        <f>SUM(B29:F29)</f>
        <v>358</v>
      </c>
    </row>
    <row r="31" spans="1:8" x14ac:dyDescent="0.3">
      <c r="A31" s="2" t="s">
        <v>7</v>
      </c>
      <c r="B31" s="2">
        <v>91</v>
      </c>
      <c r="C31" s="3">
        <v>203</v>
      </c>
      <c r="D31" s="2">
        <v>18</v>
      </c>
      <c r="E31" s="2">
        <v>53</v>
      </c>
      <c r="F31" s="2">
        <v>0</v>
      </c>
      <c r="H31" s="2">
        <f>SUM(B31:F31)</f>
        <v>365</v>
      </c>
    </row>
    <row r="33" spans="1:8" x14ac:dyDescent="0.3">
      <c r="A33" s="2" t="s">
        <v>8</v>
      </c>
      <c r="B33" s="2">
        <v>121</v>
      </c>
      <c r="C33" s="3">
        <v>16</v>
      </c>
      <c r="D33" s="2">
        <v>72</v>
      </c>
      <c r="E33" s="2">
        <v>25</v>
      </c>
      <c r="F33" s="2">
        <v>130</v>
      </c>
      <c r="H33" s="2">
        <f>SUM(B33:F33)</f>
        <v>364</v>
      </c>
    </row>
    <row r="35" spans="1:8" x14ac:dyDescent="0.3">
      <c r="A35" s="2" t="s">
        <v>9</v>
      </c>
      <c r="B35" s="2">
        <v>3</v>
      </c>
      <c r="C35" s="3">
        <v>0</v>
      </c>
      <c r="D35" s="2">
        <v>24</v>
      </c>
      <c r="E35" s="2">
        <v>12</v>
      </c>
      <c r="F35" s="2">
        <v>324</v>
      </c>
      <c r="H35" s="2">
        <f>SUM(B35:F35)</f>
        <v>363</v>
      </c>
    </row>
    <row r="36" spans="1:8" ht="15" thickBot="1" x14ac:dyDescent="0.35">
      <c r="B36" s="4"/>
      <c r="C36" s="4"/>
      <c r="D36" s="4"/>
      <c r="E36" s="4"/>
      <c r="F36" s="4"/>
      <c r="H36" s="4"/>
    </row>
    <row r="37" spans="1:8" x14ac:dyDescent="0.3">
      <c r="A37" s="2" t="s">
        <v>14</v>
      </c>
      <c r="B37" s="2">
        <f xml:space="preserve"> SUM(B29:B35)</f>
        <v>252</v>
      </c>
      <c r="C37" s="2">
        <f xml:space="preserve"> SUM(C29:C35)</f>
        <v>220</v>
      </c>
      <c r="D37" s="2">
        <f xml:space="preserve"> SUM(D29:D35)</f>
        <v>178</v>
      </c>
      <c r="E37" s="2">
        <f xml:space="preserve"> SUM(E29:E35)</f>
        <v>118</v>
      </c>
      <c r="F37" s="2">
        <f xml:space="preserve"> SUM(F29:F35)</f>
        <v>682</v>
      </c>
      <c r="H37" s="2">
        <f>SUM(H29:H35)</f>
        <v>1450</v>
      </c>
    </row>
    <row r="38" spans="1:8" x14ac:dyDescent="0.3">
      <c r="G38" s="6" t="s">
        <v>35</v>
      </c>
    </row>
    <row r="39" spans="1:8" x14ac:dyDescent="0.3">
      <c r="A39" s="2" t="s">
        <v>31</v>
      </c>
      <c r="B39" s="5">
        <f>B37/$H$37</f>
        <v>0.17379310344827587</v>
      </c>
      <c r="C39" s="5">
        <f>C37/$H$37</f>
        <v>0.15172413793103448</v>
      </c>
      <c r="D39" s="5">
        <f>D37/$H$37</f>
        <v>0.12275862068965518</v>
      </c>
      <c r="E39" s="5">
        <f>E37/$H$37</f>
        <v>8.137931034482758E-2</v>
      </c>
      <c r="F39" s="5">
        <f>F37/$H$37</f>
        <v>0.47034482758620688</v>
      </c>
      <c r="G39" s="5">
        <f>F39+B39+C39</f>
        <v>0.79586206896551726</v>
      </c>
      <c r="H39" s="5">
        <f>H37/$H$37</f>
        <v>1</v>
      </c>
    </row>
  </sheetData>
  <pageMargins left="0.7" right="0.7" top="0.75" bottom="0.75" header="0.3" footer="0.3"/>
  <pageSetup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5"/>
  <sheetViews>
    <sheetView workbookViewId="0">
      <selection activeCell="H24" sqref="H24"/>
    </sheetView>
  </sheetViews>
  <sheetFormatPr defaultRowHeight="14.4" x14ac:dyDescent="0.3"/>
  <cols>
    <col min="1" max="2" width="13.44140625" bestFit="1" customWidth="1"/>
    <col min="3" max="3" width="17.44140625" bestFit="1" customWidth="1"/>
    <col min="4" max="4" width="13.88671875" bestFit="1" customWidth="1"/>
    <col min="5" max="5" width="13.44140625" bestFit="1" customWidth="1"/>
    <col min="6" max="6" width="15.44140625" bestFit="1" customWidth="1"/>
  </cols>
  <sheetData>
    <row r="1" spans="1:9" ht="18" x14ac:dyDescent="0.35">
      <c r="A1" s="12">
        <v>2014</v>
      </c>
    </row>
    <row r="3" spans="1:9" ht="15.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/>
      <c r="G3" s="2"/>
      <c r="H3" s="2"/>
    </row>
    <row r="4" spans="1:9" x14ac:dyDescent="0.3">
      <c r="A4" s="2"/>
      <c r="B4" s="2"/>
      <c r="C4" s="2"/>
      <c r="D4" s="2"/>
      <c r="E4" s="2"/>
      <c r="F4" s="2"/>
      <c r="G4" s="2"/>
      <c r="H4" s="2"/>
    </row>
    <row r="5" spans="1:9" x14ac:dyDescent="0.3">
      <c r="A5" s="2" t="s">
        <v>5</v>
      </c>
      <c r="B5" s="2">
        <v>200</v>
      </c>
      <c r="C5" s="3" t="s">
        <v>6</v>
      </c>
      <c r="D5" s="2">
        <v>655</v>
      </c>
      <c r="E5" s="2">
        <v>1366</v>
      </c>
      <c r="F5" s="2"/>
      <c r="G5" s="2"/>
      <c r="H5" s="2"/>
    </row>
    <row r="6" spans="1:9" x14ac:dyDescent="0.3">
      <c r="A6" s="2"/>
      <c r="B6" s="2"/>
      <c r="C6" s="2"/>
      <c r="D6" s="2"/>
      <c r="E6" s="2"/>
      <c r="F6" s="2"/>
      <c r="G6" s="2"/>
      <c r="H6" s="2"/>
    </row>
    <row r="7" spans="1:9" x14ac:dyDescent="0.3">
      <c r="A7" s="2" t="s">
        <v>7</v>
      </c>
      <c r="B7" s="2">
        <v>275</v>
      </c>
      <c r="C7" s="3" t="s">
        <v>6</v>
      </c>
      <c r="D7" s="2">
        <v>634</v>
      </c>
      <c r="E7" s="2">
        <v>1083</v>
      </c>
      <c r="F7" s="2"/>
      <c r="G7" s="2"/>
      <c r="H7" s="2"/>
    </row>
    <row r="8" spans="1:9" x14ac:dyDescent="0.3">
      <c r="A8" s="2"/>
      <c r="B8" s="2"/>
      <c r="C8" s="2"/>
      <c r="D8" s="2"/>
      <c r="E8" s="2"/>
      <c r="F8" s="2"/>
      <c r="G8" s="2"/>
      <c r="H8" s="2"/>
    </row>
    <row r="9" spans="1:9" x14ac:dyDescent="0.3">
      <c r="A9" s="2" t="s">
        <v>8</v>
      </c>
      <c r="B9" s="2">
        <v>246</v>
      </c>
      <c r="C9" s="3" t="s">
        <v>6</v>
      </c>
      <c r="D9" s="2">
        <v>810</v>
      </c>
      <c r="E9" s="2">
        <v>1145</v>
      </c>
      <c r="F9" s="2"/>
      <c r="G9" s="2"/>
      <c r="H9" s="2"/>
    </row>
    <row r="10" spans="1:9" x14ac:dyDescent="0.3">
      <c r="A10" s="2"/>
      <c r="B10" s="2"/>
      <c r="C10" s="2"/>
      <c r="D10" s="2"/>
      <c r="E10" s="2"/>
      <c r="F10" s="2"/>
      <c r="G10" s="2"/>
      <c r="H10" s="2"/>
    </row>
    <row r="11" spans="1:9" x14ac:dyDescent="0.3">
      <c r="A11" s="2" t="s">
        <v>9</v>
      </c>
      <c r="B11" s="2" t="s">
        <v>21</v>
      </c>
      <c r="C11" s="3" t="s">
        <v>6</v>
      </c>
      <c r="D11" s="2">
        <v>670</v>
      </c>
      <c r="E11" s="2">
        <v>1406</v>
      </c>
      <c r="F11" s="2"/>
      <c r="G11" s="2"/>
      <c r="H11" s="2"/>
    </row>
    <row r="12" spans="1:9" x14ac:dyDescent="0.3">
      <c r="A12" s="2"/>
      <c r="B12" s="2"/>
      <c r="C12" s="2"/>
      <c r="D12" s="2"/>
      <c r="E12" s="2"/>
      <c r="F12" s="2"/>
      <c r="G12" s="2"/>
      <c r="H12" s="2"/>
    </row>
    <row r="13" spans="1:9" x14ac:dyDescent="0.3">
      <c r="A13" s="2" t="s">
        <v>22</v>
      </c>
      <c r="B13" s="2">
        <v>165</v>
      </c>
      <c r="C13" s="2">
        <v>321</v>
      </c>
      <c r="D13" s="2">
        <v>444</v>
      </c>
      <c r="E13" s="2">
        <v>1136</v>
      </c>
      <c r="F13" s="2"/>
      <c r="G13" s="2"/>
      <c r="H13" s="2"/>
    </row>
    <row r="14" spans="1:9" x14ac:dyDescent="0.3">
      <c r="A14" s="2"/>
      <c r="B14" s="2"/>
      <c r="C14" s="2"/>
      <c r="D14" s="2"/>
      <c r="E14" s="2"/>
      <c r="F14" s="2"/>
      <c r="G14" s="2"/>
      <c r="H14" s="2"/>
    </row>
    <row r="15" spans="1:9" x14ac:dyDescent="0.3">
      <c r="A15" s="2"/>
      <c r="B15" s="2"/>
      <c r="C15" s="2"/>
      <c r="D15" s="2"/>
      <c r="E15" s="2"/>
      <c r="F15" s="2"/>
      <c r="G15" s="2"/>
      <c r="H15" s="2"/>
    </row>
    <row r="16" spans="1:9" ht="15.6" x14ac:dyDescent="0.3">
      <c r="A16" s="1" t="s">
        <v>0</v>
      </c>
      <c r="B16" s="1" t="s">
        <v>16</v>
      </c>
      <c r="C16" s="1" t="s">
        <v>17</v>
      </c>
      <c r="D16" s="1" t="s">
        <v>18</v>
      </c>
      <c r="E16" s="1" t="s">
        <v>19</v>
      </c>
      <c r="F16" s="6" t="s">
        <v>20</v>
      </c>
      <c r="G16" s="2"/>
      <c r="H16" s="6" t="s">
        <v>26</v>
      </c>
      <c r="I16" s="2"/>
    </row>
    <row r="17" spans="1:9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3">
      <c r="A18" s="2" t="s">
        <v>5</v>
      </c>
      <c r="B18" s="2">
        <v>23254</v>
      </c>
      <c r="C18" s="3">
        <v>0</v>
      </c>
      <c r="D18" s="2">
        <v>30806</v>
      </c>
      <c r="E18" s="2">
        <v>20479</v>
      </c>
      <c r="F18" s="2">
        <v>86306</v>
      </c>
      <c r="G18" s="2"/>
      <c r="H18" s="7">
        <f>F18/SUM(B33:E33)</f>
        <v>482.15642458100558</v>
      </c>
      <c r="I18" s="2"/>
    </row>
    <row r="19" spans="1:9" x14ac:dyDescent="0.3">
      <c r="A19" s="2"/>
      <c r="B19" s="2"/>
      <c r="C19" s="2"/>
      <c r="D19" s="2"/>
      <c r="E19" s="2"/>
      <c r="F19" s="2"/>
      <c r="G19" s="2"/>
      <c r="H19" s="7"/>
      <c r="I19" s="2"/>
    </row>
    <row r="20" spans="1:9" x14ac:dyDescent="0.3">
      <c r="A20" s="2" t="s">
        <v>7</v>
      </c>
      <c r="B20" s="2">
        <v>21185</v>
      </c>
      <c r="C20" s="3">
        <v>0</v>
      </c>
      <c r="D20" s="2">
        <v>28540</v>
      </c>
      <c r="E20" s="2">
        <v>15165</v>
      </c>
      <c r="F20" s="2">
        <v>73168</v>
      </c>
      <c r="G20" s="2"/>
      <c r="H20" s="7">
        <f>F20/SUM(B35:E35)</f>
        <v>355.18446601941747</v>
      </c>
      <c r="I20" s="2"/>
    </row>
    <row r="21" spans="1:9" x14ac:dyDescent="0.3">
      <c r="A21" s="2"/>
      <c r="B21" s="2"/>
      <c r="C21" s="2"/>
      <c r="D21" s="2"/>
      <c r="E21" s="2"/>
      <c r="F21" s="2"/>
      <c r="G21" s="2"/>
      <c r="H21" s="7"/>
      <c r="I21" s="2"/>
    </row>
    <row r="22" spans="1:9" x14ac:dyDescent="0.3">
      <c r="A22" s="2" t="s">
        <v>8</v>
      </c>
      <c r="B22" s="2">
        <v>24403</v>
      </c>
      <c r="C22" s="3">
        <v>0</v>
      </c>
      <c r="D22" s="2">
        <v>55088</v>
      </c>
      <c r="E22" s="2">
        <v>18319</v>
      </c>
      <c r="F22" s="2">
        <v>98023</v>
      </c>
      <c r="G22" s="2"/>
      <c r="H22" s="7">
        <f>F22/SUM(B37:E37)</f>
        <v>527.00537634408602</v>
      </c>
      <c r="I22" s="2"/>
    </row>
    <row r="23" spans="1:9" x14ac:dyDescent="0.3">
      <c r="A23" s="2"/>
      <c r="B23" s="2"/>
      <c r="C23" s="2"/>
      <c r="D23" s="2"/>
      <c r="E23" s="2"/>
      <c r="F23" s="2"/>
      <c r="G23" s="2"/>
      <c r="H23" s="7"/>
      <c r="I23" s="2"/>
    </row>
    <row r="24" spans="1:9" x14ac:dyDescent="0.3">
      <c r="A24" s="2" t="s">
        <v>9</v>
      </c>
      <c r="B24" s="2">
        <v>0</v>
      </c>
      <c r="C24" s="3">
        <v>0</v>
      </c>
      <c r="D24" s="2">
        <v>10723</v>
      </c>
      <c r="E24" s="2">
        <v>28113</v>
      </c>
      <c r="F24" s="2">
        <v>39308</v>
      </c>
      <c r="G24" s="2"/>
      <c r="H24" s="7">
        <f>F24/SUM(B39:E39)</f>
        <v>151.76833976833976</v>
      </c>
      <c r="I24" s="2"/>
    </row>
    <row r="25" spans="1:9" x14ac:dyDescent="0.3">
      <c r="A25" s="2"/>
      <c r="B25" s="2"/>
      <c r="C25" s="3"/>
      <c r="D25" s="2"/>
      <c r="E25" s="2"/>
      <c r="F25" s="2"/>
      <c r="G25" s="2"/>
      <c r="H25" s="7"/>
      <c r="I25" s="2"/>
    </row>
    <row r="26" spans="1:9" x14ac:dyDescent="0.3">
      <c r="A26" s="2" t="s">
        <v>22</v>
      </c>
      <c r="B26" s="2">
        <v>11077</v>
      </c>
      <c r="C26" s="3">
        <v>4809</v>
      </c>
      <c r="D26" s="2">
        <v>23964</v>
      </c>
      <c r="E26" s="2">
        <v>69310</v>
      </c>
      <c r="F26" s="2">
        <v>114403</v>
      </c>
      <c r="G26" s="2"/>
      <c r="H26" s="7">
        <f>F26/SUM(B41:E41)</f>
        <v>550.01442307692309</v>
      </c>
      <c r="I26" s="2"/>
    </row>
    <row r="27" spans="1:9" ht="15" thickBot="1" x14ac:dyDescent="0.35">
      <c r="A27" s="2"/>
      <c r="B27" s="4"/>
      <c r="C27" s="4"/>
      <c r="D27" s="4"/>
      <c r="E27" s="4"/>
      <c r="F27" s="4"/>
      <c r="G27" s="2"/>
      <c r="H27" s="8"/>
      <c r="I27" s="2"/>
    </row>
    <row r="28" spans="1:9" x14ac:dyDescent="0.3">
      <c r="A28" s="2" t="s">
        <v>14</v>
      </c>
      <c r="B28" s="2">
        <f>SUM(B18:B26)</f>
        <v>79919</v>
      </c>
      <c r="C28" s="2">
        <f>SUM(C18:C26)</f>
        <v>4809</v>
      </c>
      <c r="D28" s="2">
        <f>SUM(D18:D26)</f>
        <v>149121</v>
      </c>
      <c r="E28" s="2">
        <f>SUM(E18:E26)</f>
        <v>151386</v>
      </c>
      <c r="F28" s="2">
        <f>SUM(F18:F26)</f>
        <v>411208</v>
      </c>
      <c r="G28" s="2"/>
      <c r="H28" s="7">
        <f>F28/365</f>
        <v>1126.5972602739726</v>
      </c>
      <c r="I28" s="2"/>
    </row>
    <row r="29" spans="1:9" x14ac:dyDescent="0.3">
      <c r="A29" s="2"/>
      <c r="B29" s="2"/>
      <c r="C29" s="2"/>
      <c r="D29" s="2"/>
      <c r="E29" s="2"/>
      <c r="F29" s="2"/>
      <c r="G29" s="2"/>
      <c r="H29" s="10"/>
    </row>
    <row r="30" spans="1:9" x14ac:dyDescent="0.3">
      <c r="A30" s="2"/>
      <c r="B30" s="2"/>
      <c r="C30" s="2"/>
      <c r="D30" s="2"/>
      <c r="E30" s="2"/>
      <c r="F30" s="2"/>
      <c r="G30" s="2"/>
      <c r="H30" s="2"/>
    </row>
    <row r="31" spans="1:9" ht="15.6" x14ac:dyDescent="0.3">
      <c r="A31" s="1" t="s">
        <v>0</v>
      </c>
      <c r="B31" s="1" t="s">
        <v>10</v>
      </c>
      <c r="C31" s="1" t="s">
        <v>11</v>
      </c>
      <c r="D31" s="1" t="s">
        <v>12</v>
      </c>
      <c r="E31" s="1" t="s">
        <v>13</v>
      </c>
      <c r="F31" s="1" t="s">
        <v>23</v>
      </c>
      <c r="G31" s="2"/>
      <c r="H31" s="1" t="s">
        <v>14</v>
      </c>
    </row>
    <row r="32" spans="1:9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 t="s">
        <v>5</v>
      </c>
      <c r="B33" s="2">
        <v>116</v>
      </c>
      <c r="C33" s="3" t="s">
        <v>6</v>
      </c>
      <c r="D33" s="2">
        <v>48</v>
      </c>
      <c r="E33" s="2">
        <v>15</v>
      </c>
      <c r="F33" s="2">
        <v>61</v>
      </c>
      <c r="G33" s="2"/>
      <c r="H33" s="2">
        <f>SUM(B33:F33)</f>
        <v>240</v>
      </c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 t="s">
        <v>7</v>
      </c>
      <c r="B35" s="2">
        <f>77+68</f>
        <v>145</v>
      </c>
      <c r="C35" s="3" t="s">
        <v>6</v>
      </c>
      <c r="D35" s="2">
        <v>47</v>
      </c>
      <c r="E35" s="2">
        <v>14</v>
      </c>
      <c r="F35" s="2">
        <v>42</v>
      </c>
      <c r="G35" s="2"/>
      <c r="H35" s="2">
        <f>SUM(B35:F35)</f>
        <v>248</v>
      </c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 t="s">
        <v>8</v>
      </c>
      <c r="B37" s="2">
        <v>102</v>
      </c>
      <c r="C37" s="3" t="s">
        <v>6</v>
      </c>
      <c r="D37" s="2">
        <v>68</v>
      </c>
      <c r="E37" s="2">
        <v>16</v>
      </c>
      <c r="F37" s="2">
        <v>8</v>
      </c>
      <c r="G37" s="2"/>
      <c r="H37" s="2">
        <f>SUM(B37:F37)</f>
        <v>194</v>
      </c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 t="s">
        <v>9</v>
      </c>
      <c r="B39" s="2">
        <v>223</v>
      </c>
      <c r="C39" s="3" t="s">
        <v>6</v>
      </c>
      <c r="D39" s="2">
        <v>16</v>
      </c>
      <c r="E39" s="2">
        <v>20</v>
      </c>
      <c r="F39" s="2">
        <v>0</v>
      </c>
      <c r="G39" s="2"/>
      <c r="H39" s="2">
        <f>SUM(B39:F39)</f>
        <v>259</v>
      </c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 t="s">
        <v>22</v>
      </c>
      <c r="B41" s="2">
        <f>72+15</f>
        <v>87</v>
      </c>
      <c r="C41" s="3" t="s">
        <v>6</v>
      </c>
      <c r="D41" s="2">
        <v>58</v>
      </c>
      <c r="E41" s="2">
        <v>63</v>
      </c>
      <c r="F41" s="2">
        <v>0</v>
      </c>
      <c r="G41" s="2"/>
      <c r="H41" s="2">
        <f>SUM(B41:F41)</f>
        <v>208</v>
      </c>
    </row>
    <row r="42" spans="1:8" ht="15" thickBot="1" x14ac:dyDescent="0.35">
      <c r="A42" s="2"/>
      <c r="B42" s="4"/>
      <c r="C42" s="4"/>
      <c r="D42" s="4"/>
      <c r="E42" s="4"/>
      <c r="F42" s="4"/>
      <c r="G42" s="2"/>
      <c r="H42" s="4"/>
    </row>
    <row r="43" spans="1:8" x14ac:dyDescent="0.3">
      <c r="A43" s="2" t="s">
        <v>14</v>
      </c>
      <c r="B43" s="2">
        <f xml:space="preserve"> SUM(B33:B41)</f>
        <v>673</v>
      </c>
      <c r="C43" s="3" t="s">
        <v>6</v>
      </c>
      <c r="D43" s="2">
        <f xml:space="preserve"> SUM(D33:D41)</f>
        <v>237</v>
      </c>
      <c r="E43" s="2">
        <f xml:space="preserve"> SUM(E33:E41)</f>
        <v>128</v>
      </c>
      <c r="F43" s="2">
        <f xml:space="preserve"> SUM(F33:F41)</f>
        <v>111</v>
      </c>
      <c r="G43" s="2"/>
      <c r="H43" s="2">
        <f>SUM(H33:H41)</f>
        <v>1149</v>
      </c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 t="s">
        <v>32</v>
      </c>
      <c r="B45" s="5">
        <f>B43/$H$43</f>
        <v>0.58572671888598782</v>
      </c>
      <c r="C45" s="3" t="s">
        <v>6</v>
      </c>
      <c r="D45" s="5">
        <f>D43/$H$43</f>
        <v>0.20626631853785901</v>
      </c>
      <c r="E45" s="5">
        <f>E43/$H$43</f>
        <v>0.1114012184508268</v>
      </c>
      <c r="F45" s="5">
        <f>F43/$H$43</f>
        <v>9.6605744125326368E-2</v>
      </c>
      <c r="G45" s="2"/>
      <c r="H45" s="5">
        <f>H43/$H$43</f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2021</vt:lpstr>
      <vt:lpstr>2020</vt:lpstr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2022-02-11T22:49:39Z</dcterms:modified>
</cp:coreProperties>
</file>